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akash\OneDrive\Documents\Website\"/>
    </mc:Choice>
  </mc:AlternateContent>
  <workbookProtection workbookPassword="897A" lockStructure="1"/>
  <bookViews>
    <workbookView showSheetTabs="0" xWindow="0" yWindow="0" windowWidth="28800" windowHeight="12420"/>
  </bookViews>
  <sheets>
    <sheet name="Tax calculator" sheetId="1" r:id="rId1"/>
  </sheets>
  <definedNames>
    <definedName name="BRT" localSheetId="0">#REF!</definedName>
    <definedName name="BRT">#REF!</definedName>
    <definedName name="HRT" localSheetId="0">#REF!</definedName>
    <definedName name="HRT">#REF!</definedName>
    <definedName name="PA" localSheetId="0">#REF!</definedName>
    <definedName name="P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 i="1" l="1"/>
  <c r="AB6" i="1"/>
  <c r="AB5" i="1"/>
  <c r="AB4" i="1"/>
  <c r="AB3" i="1"/>
  <c r="AB2" i="1"/>
  <c r="AB1" i="1"/>
  <c r="S1" i="1"/>
  <c r="K1" i="1"/>
  <c r="C1" i="1"/>
  <c r="AB8" i="1"/>
  <c r="AA8" i="1"/>
  <c r="AA7" i="1" s="1"/>
  <c r="AA6" i="1" s="1"/>
  <c r="AA5" i="1" s="1"/>
  <c r="AA4" i="1" s="1"/>
  <c r="AA3" i="1" s="1"/>
  <c r="AA2" i="1" s="1"/>
  <c r="AA1" i="1" s="1"/>
  <c r="Z8" i="1"/>
  <c r="Z7" i="1" s="1"/>
  <c r="Z6" i="1" s="1"/>
  <c r="Z5" i="1" s="1"/>
  <c r="Z4" i="1" s="1"/>
  <c r="Z3" i="1" s="1"/>
  <c r="Z2" i="1" s="1"/>
  <c r="Z1" i="1" s="1"/>
  <c r="T8" i="1"/>
  <c r="T7" i="1" s="1"/>
  <c r="T6" i="1" s="1"/>
  <c r="T5" i="1" s="1"/>
  <c r="T4" i="1" s="1"/>
  <c r="T3" i="1" s="1"/>
  <c r="T2" i="1" s="1"/>
  <c r="T1" i="1" s="1"/>
  <c r="S8" i="1"/>
  <c r="S7" i="1" s="1"/>
  <c r="S6" i="1" s="1"/>
  <c r="S5" i="1" s="1"/>
  <c r="S4" i="1" s="1"/>
  <c r="S3" i="1" s="1"/>
  <c r="S2" i="1" s="1"/>
  <c r="R8" i="1"/>
  <c r="R7" i="1" s="1"/>
  <c r="R6" i="1" s="1"/>
  <c r="R5" i="1" s="1"/>
  <c r="R4" i="1" s="1"/>
  <c r="R3" i="1" s="1"/>
  <c r="R2" i="1" s="1"/>
  <c r="R1" i="1" s="1"/>
  <c r="P8" i="1"/>
  <c r="P7" i="1" s="1"/>
  <c r="P6" i="1" s="1"/>
  <c r="P5" i="1" s="1"/>
  <c r="P4" i="1" s="1"/>
  <c r="P3" i="1" s="1"/>
  <c r="P2" i="1" s="1"/>
  <c r="P1" i="1" s="1"/>
  <c r="N8" i="1"/>
  <c r="N7" i="1" s="1"/>
  <c r="N6" i="1" s="1"/>
  <c r="N5" i="1" s="1"/>
  <c r="N4" i="1" s="1"/>
  <c r="N3" i="1" s="1"/>
  <c r="N2" i="1" s="1"/>
  <c r="N1" i="1" s="1"/>
  <c r="L8" i="1"/>
  <c r="L7" i="1" s="1"/>
  <c r="L6" i="1" s="1"/>
  <c r="L5" i="1" s="1"/>
  <c r="L4" i="1" s="1"/>
  <c r="L3" i="1" s="1"/>
  <c r="L2" i="1" s="1"/>
  <c r="L1" i="1" s="1"/>
  <c r="K8" i="1"/>
  <c r="K7" i="1" s="1"/>
  <c r="K6" i="1" s="1"/>
  <c r="K5" i="1" s="1"/>
  <c r="K4" i="1" s="1"/>
  <c r="K3" i="1" s="1"/>
  <c r="K2" i="1" s="1"/>
  <c r="J8" i="1"/>
  <c r="J7" i="1" s="1"/>
  <c r="J6" i="1" s="1"/>
  <c r="J5" i="1" s="1"/>
  <c r="J4" i="1" s="1"/>
  <c r="J3" i="1" s="1"/>
  <c r="J2" i="1" s="1"/>
  <c r="J1" i="1" s="1"/>
  <c r="H8" i="1"/>
  <c r="H7" i="1" s="1"/>
  <c r="H6" i="1" s="1"/>
  <c r="H5" i="1" s="1"/>
  <c r="H4" i="1" s="1"/>
  <c r="H3" i="1" s="1"/>
  <c r="H2" i="1" s="1"/>
  <c r="H1" i="1" s="1"/>
  <c r="F8" i="1"/>
  <c r="F7" i="1" s="1"/>
  <c r="F6" i="1" s="1"/>
  <c r="F5" i="1" s="1"/>
  <c r="F4" i="1" s="1"/>
  <c r="F3" i="1" s="1"/>
  <c r="F2" i="1" s="1"/>
  <c r="F1" i="1" s="1"/>
  <c r="D8" i="1"/>
  <c r="D7" i="1" s="1"/>
  <c r="D6" i="1" s="1"/>
  <c r="D5" i="1" s="1"/>
  <c r="D4" i="1" s="1"/>
  <c r="D3" i="1" s="1"/>
  <c r="D2" i="1" s="1"/>
  <c r="D1" i="1" s="1"/>
  <c r="C8" i="1"/>
  <c r="C7" i="1" s="1"/>
  <c r="C6" i="1" s="1"/>
  <c r="C5" i="1" s="1"/>
  <c r="C4" i="1" s="1"/>
  <c r="C3" i="1" s="1"/>
  <c r="C2" i="1" s="1"/>
  <c r="B8" i="1"/>
  <c r="B7" i="1" s="1"/>
  <c r="B6" i="1" s="1"/>
  <c r="B5" i="1" s="1"/>
  <c r="B4" i="1" s="1"/>
  <c r="B3" i="1" s="1"/>
  <c r="B2" i="1" s="1"/>
  <c r="B1" i="1" s="1"/>
  <c r="X8" i="1"/>
  <c r="X7" i="1" s="1"/>
  <c r="X6" i="1" s="1"/>
  <c r="X5" i="1" s="1"/>
  <c r="X4" i="1" s="1"/>
  <c r="X3" i="1" s="1"/>
  <c r="X2" i="1" s="1"/>
  <c r="X1" i="1" s="1"/>
  <c r="V8" i="1"/>
  <c r="V7" i="1" s="1"/>
  <c r="V6" i="1" s="1"/>
  <c r="V5" i="1" s="1"/>
  <c r="V4" i="1" s="1"/>
  <c r="V3" i="1" s="1"/>
  <c r="V2" i="1" s="1"/>
  <c r="V1" i="1" s="1"/>
  <c r="Y8" i="1"/>
  <c r="Y7" i="1" s="1"/>
  <c r="Y6" i="1" s="1"/>
  <c r="Y5" i="1" s="1"/>
  <c r="Y4" i="1" s="1"/>
  <c r="Y3" i="1" s="1"/>
  <c r="Y2" i="1" s="1"/>
  <c r="Y1" i="1" s="1"/>
  <c r="A35" i="1"/>
  <c r="A34" i="1"/>
  <c r="A33" i="1"/>
  <c r="A32" i="1"/>
  <c r="A31" i="1"/>
  <c r="A30" i="1"/>
  <c r="A29" i="1"/>
  <c r="A28" i="1"/>
  <c r="A27" i="1"/>
  <c r="A26" i="1"/>
  <c r="A25" i="1"/>
  <c r="A24" i="1"/>
  <c r="A23" i="1"/>
  <c r="A22" i="1"/>
  <c r="A21" i="1"/>
  <c r="A20" i="1"/>
  <c r="A19" i="1"/>
  <c r="A18" i="1"/>
  <c r="A17" i="1"/>
  <c r="A15" i="1"/>
  <c r="A14" i="1"/>
  <c r="A13" i="1"/>
  <c r="I15" i="1"/>
  <c r="H15" i="1" s="1"/>
  <c r="G15" i="1" s="1"/>
  <c r="F15" i="1" s="1"/>
  <c r="E15" i="1" s="1"/>
  <c r="I14" i="1"/>
  <c r="H14" i="1" s="1"/>
  <c r="G14" i="1" s="1"/>
  <c r="F14" i="1" s="1"/>
  <c r="E14" i="1" s="1"/>
  <c r="I13" i="1"/>
  <c r="H13" i="1" s="1"/>
  <c r="G13" i="1" s="1"/>
  <c r="F13" i="1" s="1"/>
  <c r="E13" i="1" s="1"/>
  <c r="I12" i="1"/>
  <c r="H12" i="1"/>
  <c r="G12" i="1" s="1"/>
  <c r="F12" i="1" s="1"/>
  <c r="E12" i="1" s="1"/>
  <c r="I11" i="1"/>
  <c r="H11" i="1" s="1"/>
  <c r="G11" i="1" s="1"/>
  <c r="F11" i="1" s="1"/>
  <c r="E11" i="1" s="1"/>
  <c r="I10" i="1"/>
  <c r="H10" i="1"/>
  <c r="G10" i="1" s="1"/>
  <c r="F10" i="1" s="1"/>
  <c r="E10" i="1" s="1"/>
  <c r="I9" i="1"/>
  <c r="H9" i="1" s="1"/>
  <c r="G9" i="1" s="1"/>
  <c r="F9" i="1" s="1"/>
  <c r="E9" i="1" s="1"/>
  <c r="E8" i="1" s="1"/>
  <c r="E7" i="1" s="1"/>
  <c r="E6" i="1" s="1"/>
  <c r="E5" i="1" s="1"/>
  <c r="E4" i="1" s="1"/>
  <c r="E3" i="1" s="1"/>
  <c r="E2" i="1" s="1"/>
  <c r="E1" i="1" s="1"/>
  <c r="Q15" i="1"/>
  <c r="P15" i="1" s="1"/>
  <c r="O15" i="1" s="1"/>
  <c r="N15" i="1" s="1"/>
  <c r="M15" i="1" s="1"/>
  <c r="Q14" i="1"/>
  <c r="P14" i="1" s="1"/>
  <c r="O14" i="1" s="1"/>
  <c r="N14" i="1" s="1"/>
  <c r="M14" i="1" s="1"/>
  <c r="Q13" i="1"/>
  <c r="P13" i="1" s="1"/>
  <c r="O13" i="1" s="1"/>
  <c r="N13" i="1" s="1"/>
  <c r="M13" i="1" s="1"/>
  <c r="Q12" i="1"/>
  <c r="P12" i="1"/>
  <c r="O12" i="1" s="1"/>
  <c r="N12" i="1" s="1"/>
  <c r="M12" i="1" s="1"/>
  <c r="Q11" i="1"/>
  <c r="P11" i="1" s="1"/>
  <c r="O11" i="1" s="1"/>
  <c r="N11" i="1" s="1"/>
  <c r="M11" i="1" s="1"/>
  <c r="Q10" i="1"/>
  <c r="P10" i="1"/>
  <c r="O10" i="1" s="1"/>
  <c r="N10" i="1" s="1"/>
  <c r="M10" i="1" s="1"/>
  <c r="Q9" i="1"/>
  <c r="P9" i="1" s="1"/>
  <c r="O9" i="1" s="1"/>
  <c r="N9" i="1" s="1"/>
  <c r="M9" i="1" s="1"/>
  <c r="M8" i="1" s="1"/>
  <c r="M7" i="1" s="1"/>
  <c r="M6" i="1" s="1"/>
  <c r="M5" i="1" s="1"/>
  <c r="M4" i="1" s="1"/>
  <c r="M3" i="1" s="1"/>
  <c r="M2" i="1" s="1"/>
  <c r="M1" i="1" s="1"/>
  <c r="Y15" i="1"/>
  <c r="X15" i="1" s="1"/>
  <c r="W15" i="1" s="1"/>
  <c r="V15" i="1" s="1"/>
  <c r="U15" i="1" s="1"/>
  <c r="Y14" i="1"/>
  <c r="X14" i="1" s="1"/>
  <c r="W14" i="1" s="1"/>
  <c r="V14" i="1" s="1"/>
  <c r="U14" i="1" s="1"/>
  <c r="Y13" i="1"/>
  <c r="X13" i="1" s="1"/>
  <c r="W13" i="1" s="1"/>
  <c r="V13" i="1" s="1"/>
  <c r="U13" i="1" s="1"/>
  <c r="Y12" i="1"/>
  <c r="X12" i="1"/>
  <c r="W12" i="1" s="1"/>
  <c r="V12" i="1" s="1"/>
  <c r="U12" i="1" s="1"/>
  <c r="Y11" i="1"/>
  <c r="X11" i="1" s="1"/>
  <c r="W11" i="1" s="1"/>
  <c r="V11" i="1" s="1"/>
  <c r="U11" i="1" s="1"/>
  <c r="Y10" i="1"/>
  <c r="X10" i="1"/>
  <c r="W10" i="1" s="1"/>
  <c r="V10" i="1" s="1"/>
  <c r="U10" i="1" s="1"/>
  <c r="Y9" i="1"/>
  <c r="X9" i="1" s="1"/>
  <c r="W9" i="1" s="1"/>
  <c r="V9" i="1" s="1"/>
  <c r="U9" i="1" s="1"/>
  <c r="U8" i="1" s="1"/>
  <c r="U7" i="1" s="1"/>
  <c r="U6" i="1" s="1"/>
  <c r="U5" i="1" s="1"/>
  <c r="U4" i="1" s="1"/>
  <c r="U3" i="1" s="1"/>
  <c r="U2" i="1" s="1"/>
  <c r="U1" i="1" s="1"/>
  <c r="A12" i="1"/>
  <c r="A11" i="1"/>
  <c r="A10" i="1"/>
  <c r="A9" i="1"/>
  <c r="A8" i="1" s="1"/>
  <c r="A7" i="1" s="1"/>
  <c r="A6" i="1" s="1"/>
  <c r="A5" i="1" s="1"/>
  <c r="A4" i="1" s="1"/>
  <c r="A3" i="1" s="1"/>
  <c r="A2" i="1" s="1"/>
  <c r="A1" i="1" s="1"/>
  <c r="W8" i="1" l="1"/>
  <c r="W7" i="1" s="1"/>
  <c r="W6" i="1" s="1"/>
  <c r="W5" i="1" s="1"/>
  <c r="W4" i="1" s="1"/>
  <c r="W3" i="1" s="1"/>
  <c r="W2" i="1" s="1"/>
  <c r="W1" i="1" s="1"/>
  <c r="G8" i="1"/>
  <c r="G7" i="1" s="1"/>
  <c r="G6" i="1" s="1"/>
  <c r="G5" i="1" s="1"/>
  <c r="G4" i="1" s="1"/>
  <c r="G3" i="1" s="1"/>
  <c r="G2" i="1" s="1"/>
  <c r="G1" i="1" s="1"/>
  <c r="I8" i="1"/>
  <c r="I7" i="1" s="1"/>
  <c r="I6" i="1" s="1"/>
  <c r="I5" i="1" s="1"/>
  <c r="I4" i="1" s="1"/>
  <c r="I3" i="1" s="1"/>
  <c r="I2" i="1" s="1"/>
  <c r="I1" i="1" s="1"/>
  <c r="O8" i="1"/>
  <c r="O7" i="1" s="1"/>
  <c r="O6" i="1" s="1"/>
  <c r="O5" i="1" s="1"/>
  <c r="O4" i="1" s="1"/>
  <c r="O3" i="1" s="1"/>
  <c r="O2" i="1" s="1"/>
  <c r="O1" i="1" s="1"/>
  <c r="Q8" i="1"/>
  <c r="Q7" i="1" s="1"/>
  <c r="Q6" i="1" s="1"/>
  <c r="Q5" i="1" s="1"/>
  <c r="Q4" i="1" s="1"/>
  <c r="Q3" i="1" s="1"/>
  <c r="Q2" i="1" s="1"/>
  <c r="Q1" i="1" s="1"/>
  <c r="Y35" i="1"/>
  <c r="X35" i="1" s="1"/>
  <c r="W35" i="1" s="1"/>
  <c r="V35" i="1" s="1"/>
  <c r="U35" i="1" s="1"/>
  <c r="Y34" i="1"/>
  <c r="X34" i="1" s="1"/>
  <c r="W34" i="1" s="1"/>
  <c r="V34" i="1" s="1"/>
  <c r="U34" i="1" s="1"/>
  <c r="Y33" i="1"/>
  <c r="X33" i="1" s="1"/>
  <c r="W33" i="1" s="1"/>
  <c r="V33" i="1" s="1"/>
  <c r="U33" i="1" s="1"/>
  <c r="Y32" i="1"/>
  <c r="X32" i="1" s="1"/>
  <c r="W32" i="1" s="1"/>
  <c r="V32" i="1" s="1"/>
  <c r="U32" i="1" s="1"/>
  <c r="Y31" i="1"/>
  <c r="X31" i="1" s="1"/>
  <c r="W31" i="1" s="1"/>
  <c r="V31" i="1" s="1"/>
  <c r="U31" i="1" s="1"/>
  <c r="Y30" i="1"/>
  <c r="X30" i="1" s="1"/>
  <c r="W30" i="1" s="1"/>
  <c r="V30" i="1" s="1"/>
  <c r="U30" i="1" s="1"/>
  <c r="Y29" i="1"/>
  <c r="X29" i="1" s="1"/>
  <c r="W29" i="1" s="1"/>
  <c r="V29" i="1" s="1"/>
  <c r="U29" i="1" s="1"/>
  <c r="Y28" i="1"/>
  <c r="X28" i="1" s="1"/>
  <c r="W28" i="1" s="1"/>
  <c r="V28" i="1" s="1"/>
  <c r="U28" i="1" s="1"/>
  <c r="Y27" i="1"/>
  <c r="X27" i="1"/>
  <c r="W27" i="1" s="1"/>
  <c r="V27" i="1" s="1"/>
  <c r="U27" i="1" s="1"/>
  <c r="Y26" i="1"/>
  <c r="X26" i="1" s="1"/>
  <c r="W26" i="1" s="1"/>
  <c r="V26" i="1" s="1"/>
  <c r="U26" i="1" s="1"/>
  <c r="Q35" i="1"/>
  <c r="P35" i="1" s="1"/>
  <c r="O35" i="1" s="1"/>
  <c r="N35" i="1" s="1"/>
  <c r="M35" i="1" s="1"/>
  <c r="Q34" i="1"/>
  <c r="P34" i="1" s="1"/>
  <c r="O34" i="1" s="1"/>
  <c r="N34" i="1" s="1"/>
  <c r="M34" i="1" s="1"/>
  <c r="Q33" i="1"/>
  <c r="P33" i="1" s="1"/>
  <c r="O33" i="1" s="1"/>
  <c r="N33" i="1" s="1"/>
  <c r="M33" i="1" s="1"/>
  <c r="Q32" i="1"/>
  <c r="P32" i="1" s="1"/>
  <c r="O32" i="1" s="1"/>
  <c r="N32" i="1" s="1"/>
  <c r="M32" i="1" s="1"/>
  <c r="Q31" i="1"/>
  <c r="P31" i="1" s="1"/>
  <c r="O31" i="1" s="1"/>
  <c r="N31" i="1" s="1"/>
  <c r="M31" i="1" s="1"/>
  <c r="Q30" i="1"/>
  <c r="P30" i="1" s="1"/>
  <c r="O30" i="1" s="1"/>
  <c r="N30" i="1" s="1"/>
  <c r="M30" i="1" s="1"/>
  <c r="Q29" i="1"/>
  <c r="P29" i="1" s="1"/>
  <c r="O29" i="1" s="1"/>
  <c r="N29" i="1" s="1"/>
  <c r="M29" i="1" s="1"/>
  <c r="Q28" i="1"/>
  <c r="P28" i="1" s="1"/>
  <c r="O28" i="1" s="1"/>
  <c r="N28" i="1" s="1"/>
  <c r="M28" i="1" s="1"/>
  <c r="Q27" i="1"/>
  <c r="P27" i="1" s="1"/>
  <c r="O27" i="1" s="1"/>
  <c r="N27" i="1" s="1"/>
  <c r="M27" i="1" s="1"/>
  <c r="Q26" i="1"/>
  <c r="P26" i="1" s="1"/>
  <c r="O26" i="1" s="1"/>
  <c r="N26" i="1" s="1"/>
  <c r="M26" i="1" s="1"/>
  <c r="I35" i="1"/>
  <c r="H35" i="1" s="1"/>
  <c r="G35" i="1" s="1"/>
  <c r="F35" i="1" s="1"/>
  <c r="E35" i="1" s="1"/>
  <c r="I34" i="1"/>
  <c r="H34" i="1" s="1"/>
  <c r="G34" i="1" s="1"/>
  <c r="F34" i="1" s="1"/>
  <c r="E34" i="1" s="1"/>
  <c r="I33" i="1"/>
  <c r="H33" i="1" s="1"/>
  <c r="G33" i="1" s="1"/>
  <c r="F33" i="1" s="1"/>
  <c r="E33" i="1" s="1"/>
  <c r="I32" i="1"/>
  <c r="H32" i="1" s="1"/>
  <c r="G32" i="1" s="1"/>
  <c r="F32" i="1" s="1"/>
  <c r="E32" i="1" s="1"/>
  <c r="I31" i="1"/>
  <c r="H31" i="1"/>
  <c r="G31" i="1" s="1"/>
  <c r="F31" i="1" s="1"/>
  <c r="E31" i="1" s="1"/>
  <c r="I30" i="1"/>
  <c r="H30" i="1" s="1"/>
  <c r="G30" i="1" s="1"/>
  <c r="F30" i="1" s="1"/>
  <c r="E30" i="1" s="1"/>
  <c r="I29" i="1"/>
  <c r="H29" i="1" s="1"/>
  <c r="G29" i="1" s="1"/>
  <c r="F29" i="1" s="1"/>
  <c r="E29" i="1" s="1"/>
  <c r="I28" i="1"/>
  <c r="H28" i="1" s="1"/>
  <c r="G28" i="1" s="1"/>
  <c r="F28" i="1" s="1"/>
  <c r="E28" i="1" s="1"/>
  <c r="I27" i="1"/>
  <c r="H27" i="1" s="1"/>
  <c r="G27" i="1" s="1"/>
  <c r="F27" i="1" s="1"/>
  <c r="E27" i="1" s="1"/>
  <c r="I26" i="1"/>
  <c r="H26" i="1" s="1"/>
  <c r="G26" i="1" s="1"/>
  <c r="F26" i="1" s="1"/>
  <c r="E26" i="1" s="1"/>
  <c r="I25" i="1"/>
  <c r="H25" i="1"/>
  <c r="G25" i="1" s="1"/>
  <c r="F25" i="1" s="1"/>
  <c r="E25" i="1" s="1"/>
  <c r="I24" i="1"/>
  <c r="H24" i="1" s="1"/>
  <c r="G24" i="1" s="1"/>
  <c r="F24" i="1" s="1"/>
  <c r="E24" i="1" s="1"/>
  <c r="I23" i="1"/>
  <c r="H23" i="1" s="1"/>
  <c r="G23" i="1" s="1"/>
  <c r="F23" i="1" s="1"/>
  <c r="E23" i="1" s="1"/>
  <c r="I22" i="1"/>
  <c r="H22" i="1" s="1"/>
  <c r="G22" i="1" s="1"/>
  <c r="F22" i="1" s="1"/>
  <c r="E22" i="1" s="1"/>
  <c r="I21" i="1"/>
  <c r="H21" i="1" s="1"/>
  <c r="G21" i="1" s="1"/>
  <c r="F21" i="1" s="1"/>
  <c r="E21" i="1" s="1"/>
  <c r="I20" i="1"/>
  <c r="H20" i="1" s="1"/>
  <c r="G20" i="1" s="1"/>
  <c r="F20" i="1" s="1"/>
  <c r="E20" i="1" s="1"/>
  <c r="I19" i="1"/>
  <c r="H19" i="1" s="1"/>
  <c r="G19" i="1" s="1"/>
  <c r="F19" i="1" s="1"/>
  <c r="E19" i="1" s="1"/>
  <c r="I18" i="1"/>
  <c r="H18" i="1" s="1"/>
  <c r="G18" i="1" s="1"/>
  <c r="F18" i="1" s="1"/>
  <c r="E18" i="1" s="1"/>
  <c r="I17" i="1"/>
  <c r="H17" i="1" s="1"/>
  <c r="G17" i="1" s="1"/>
  <c r="F17" i="1" s="1"/>
  <c r="E17" i="1" s="1"/>
  <c r="Q25" i="1"/>
  <c r="P25" i="1" s="1"/>
  <c r="O25" i="1" s="1"/>
  <c r="N25" i="1" s="1"/>
  <c r="M25" i="1" s="1"/>
  <c r="Q24" i="1"/>
  <c r="P24" i="1" s="1"/>
  <c r="O24" i="1" s="1"/>
  <c r="N24" i="1" s="1"/>
  <c r="M24" i="1" s="1"/>
  <c r="Q23" i="1"/>
  <c r="P23" i="1"/>
  <c r="O23" i="1" s="1"/>
  <c r="N23" i="1" s="1"/>
  <c r="M23" i="1" s="1"/>
  <c r="Q22" i="1"/>
  <c r="P22" i="1" s="1"/>
  <c r="O22" i="1" s="1"/>
  <c r="N22" i="1" s="1"/>
  <c r="M22" i="1" s="1"/>
  <c r="Q21" i="1"/>
  <c r="P21" i="1" s="1"/>
  <c r="O21" i="1" s="1"/>
  <c r="N21" i="1" s="1"/>
  <c r="M21" i="1" s="1"/>
  <c r="Q20" i="1"/>
  <c r="P20" i="1" s="1"/>
  <c r="O20" i="1" s="1"/>
  <c r="N20" i="1" s="1"/>
  <c r="M20" i="1" s="1"/>
  <c r="Q19" i="1"/>
  <c r="P19" i="1" s="1"/>
  <c r="O19" i="1" s="1"/>
  <c r="N19" i="1" s="1"/>
  <c r="M19" i="1" s="1"/>
  <c r="Q18" i="1"/>
  <c r="P18" i="1" s="1"/>
  <c r="O18" i="1" s="1"/>
  <c r="N18" i="1" s="1"/>
  <c r="M18" i="1" s="1"/>
  <c r="Q17" i="1"/>
  <c r="P17" i="1" s="1"/>
  <c r="O17" i="1" s="1"/>
  <c r="N17" i="1" s="1"/>
  <c r="M17" i="1" s="1"/>
  <c r="Y25" i="1"/>
  <c r="X25" i="1" s="1"/>
  <c r="W25" i="1" s="1"/>
  <c r="V25" i="1" s="1"/>
  <c r="U25" i="1" s="1"/>
  <c r="Y24" i="1"/>
  <c r="X24" i="1" s="1"/>
  <c r="W24" i="1" s="1"/>
  <c r="V24" i="1" s="1"/>
  <c r="U24" i="1" s="1"/>
  <c r="Y23" i="1"/>
  <c r="X23" i="1"/>
  <c r="W23" i="1" s="1"/>
  <c r="V23" i="1" s="1"/>
  <c r="U23" i="1" s="1"/>
  <c r="Y22" i="1"/>
  <c r="X22" i="1" s="1"/>
  <c r="W22" i="1" s="1"/>
  <c r="V22" i="1" s="1"/>
  <c r="U22" i="1" s="1"/>
  <c r="Y21" i="1"/>
  <c r="X21" i="1" s="1"/>
  <c r="W21" i="1" s="1"/>
  <c r="V21" i="1" s="1"/>
  <c r="U21" i="1" s="1"/>
  <c r="Y20" i="1"/>
  <c r="X20" i="1" s="1"/>
  <c r="W20" i="1" s="1"/>
  <c r="V20" i="1" s="1"/>
  <c r="U20" i="1" s="1"/>
  <c r="Y19" i="1"/>
  <c r="X19" i="1" s="1"/>
  <c r="W19" i="1" s="1"/>
  <c r="V19" i="1" s="1"/>
  <c r="U19" i="1" s="1"/>
  <c r="Y18" i="1"/>
  <c r="X18" i="1" s="1"/>
  <c r="W18" i="1" s="1"/>
  <c r="V18" i="1" s="1"/>
  <c r="U18" i="1" s="1"/>
  <c r="Y17" i="1"/>
  <c r="X17" i="1" s="1"/>
  <c r="W17" i="1" s="1"/>
  <c r="V17" i="1" s="1"/>
  <c r="U17" i="1" s="1"/>
  <c r="AL16" i="1" l="1"/>
  <c r="AO83" i="1" l="1"/>
  <c r="AG83" i="1"/>
  <c r="BC82" i="1"/>
  <c r="AU82" i="1"/>
  <c r="AM82" i="1"/>
  <c r="AE82" i="1"/>
  <c r="AO75" i="1"/>
  <c r="AG75" i="1"/>
  <c r="BC73" i="1"/>
  <c r="AU73" i="1"/>
  <c r="AM73" i="1"/>
  <c r="AE73" i="1"/>
  <c r="BC72" i="1"/>
  <c r="AU72" i="1"/>
  <c r="AM72" i="1"/>
  <c r="AE72" i="1"/>
  <c r="BC71" i="1"/>
  <c r="AU71" i="1"/>
  <c r="AM71" i="1"/>
  <c r="AE71" i="1"/>
  <c r="AZ53" i="1"/>
  <c r="AY53" i="1"/>
  <c r="AX53" i="1"/>
  <c r="AR53" i="1"/>
  <c r="AQ53" i="1"/>
  <c r="AP53" i="1"/>
  <c r="AJ53" i="1"/>
  <c r="AI53" i="1"/>
  <c r="AH53" i="1"/>
  <c r="AZ52" i="1"/>
  <c r="AY52" i="1"/>
  <c r="AX52" i="1"/>
  <c r="AR52" i="1"/>
  <c r="AQ52" i="1"/>
  <c r="AP52" i="1"/>
  <c r="AJ52" i="1"/>
  <c r="AI52" i="1"/>
  <c r="AH52" i="1"/>
  <c r="AT47" i="1"/>
  <c r="AL47" i="1"/>
  <c r="AD47" i="1"/>
  <c r="AD46" i="1"/>
  <c r="AD44" i="1"/>
  <c r="AD42" i="1"/>
  <c r="AD41" i="1"/>
  <c r="AD38" i="1"/>
  <c r="AD37" i="1"/>
  <c r="Z34" i="1"/>
  <c r="BD83" i="1" s="1"/>
  <c r="R34" i="1"/>
  <c r="AW83" i="1" s="1"/>
  <c r="Z29" i="1"/>
  <c r="R29" i="1"/>
  <c r="BG28" i="1"/>
  <c r="BF28" i="1"/>
  <c r="BE28" i="1"/>
  <c r="AZ28" i="1"/>
  <c r="AY28" i="1"/>
  <c r="AX28" i="1"/>
  <c r="AR28" i="1"/>
  <c r="AQ28" i="1"/>
  <c r="AP28" i="1"/>
  <c r="AJ28" i="1"/>
  <c r="AI28" i="1"/>
  <c r="AH28" i="1"/>
  <c r="Z28" i="1"/>
  <c r="BD75" i="1" s="1"/>
  <c r="R28" i="1"/>
  <c r="AW75" i="1" s="1"/>
  <c r="BG27" i="1"/>
  <c r="BF27" i="1"/>
  <c r="BE27" i="1"/>
  <c r="AZ27" i="1"/>
  <c r="AY27" i="1"/>
  <c r="AX27" i="1"/>
  <c r="AR27" i="1"/>
  <c r="AQ27" i="1"/>
  <c r="AP27" i="1"/>
  <c r="AJ27" i="1"/>
  <c r="AI27" i="1"/>
  <c r="AH27" i="1"/>
  <c r="AL25" i="1"/>
  <c r="AL21" i="1"/>
  <c r="AL19" i="1"/>
  <c r="AL44" i="1" s="1"/>
  <c r="AD18" i="1"/>
  <c r="AL17" i="1"/>
  <c r="AT17" i="1" s="1"/>
  <c r="AT16" i="1"/>
  <c r="Z16" i="1"/>
  <c r="Y16" i="1" s="1"/>
  <c r="X16" i="1" s="1"/>
  <c r="W16" i="1" s="1"/>
  <c r="V16" i="1" s="1"/>
  <c r="U16" i="1" s="1"/>
  <c r="R16" i="1"/>
  <c r="Q16" i="1" s="1"/>
  <c r="P16" i="1" s="1"/>
  <c r="O16" i="1" s="1"/>
  <c r="N16" i="1" s="1"/>
  <c r="M16" i="1" s="1"/>
  <c r="J16" i="1"/>
  <c r="I16" i="1" s="1"/>
  <c r="H16" i="1" s="1"/>
  <c r="G16" i="1" s="1"/>
  <c r="F16" i="1" s="1"/>
  <c r="E16" i="1" s="1"/>
  <c r="B16" i="1"/>
  <c r="A16" i="1" s="1"/>
  <c r="Z15" i="1"/>
  <c r="R15" i="1"/>
  <c r="J15" i="1"/>
  <c r="B15" i="1"/>
  <c r="AL13" i="1"/>
  <c r="AL38" i="1" s="1"/>
  <c r="AL12" i="1"/>
  <c r="AT19" i="1" l="1"/>
  <c r="AT44" i="1" s="1"/>
  <c r="AT25" i="1"/>
  <c r="AT42" i="1"/>
  <c r="AT18" i="1"/>
  <c r="AT43" i="1" s="1"/>
  <c r="AG82" i="1"/>
  <c r="AG71" i="1"/>
  <c r="AD36" i="1"/>
  <c r="AL37" i="1"/>
  <c r="BB12" i="1"/>
  <c r="AT13" i="1"/>
  <c r="AT38" i="1" s="1"/>
  <c r="AD14" i="1"/>
  <c r="AL41" i="1"/>
  <c r="BB16" i="1"/>
  <c r="AD67" i="1"/>
  <c r="AD43" i="1"/>
  <c r="BB19" i="1"/>
  <c r="AL46" i="1"/>
  <c r="BB21" i="1"/>
  <c r="AT21" i="1"/>
  <c r="AL11" i="1"/>
  <c r="AT12" i="1"/>
  <c r="BB13" i="1"/>
  <c r="AT41" i="1"/>
  <c r="AL42" i="1"/>
  <c r="BB17" i="1"/>
  <c r="BB18" i="1" s="1"/>
  <c r="AL18" i="1"/>
  <c r="AL43" i="1" s="1"/>
  <c r="BB25" i="1"/>
  <c r="AT67" i="1" l="1"/>
  <c r="AD39" i="1"/>
  <c r="AG72" i="1"/>
  <c r="AD72" i="1" s="1"/>
  <c r="AD20" i="1"/>
  <c r="AD45" i="1" s="1"/>
  <c r="AL67" i="1"/>
  <c r="AT37" i="1"/>
  <c r="AT46" i="1"/>
  <c r="AD71" i="1"/>
  <c r="AO82" i="1"/>
  <c r="AO71" i="1"/>
  <c r="AL36" i="1"/>
  <c r="AL14" i="1"/>
  <c r="AO72" i="1" s="1"/>
  <c r="AL72" i="1" s="1"/>
  <c r="BB11" i="1"/>
  <c r="AT11" i="1"/>
  <c r="BB67" i="1"/>
  <c r="AG84" i="1"/>
  <c r="AD82" i="1"/>
  <c r="AD83" i="1" s="1"/>
  <c r="AG73" i="1" l="1"/>
  <c r="AD73" i="1" s="1"/>
  <c r="AD74" i="1" s="1"/>
  <c r="AD23" i="1"/>
  <c r="AW82" i="1"/>
  <c r="AW71" i="1"/>
  <c r="AT36" i="1"/>
  <c r="AT14" i="1"/>
  <c r="AW72" i="1" s="1"/>
  <c r="AT72" i="1" s="1"/>
  <c r="AL39" i="1"/>
  <c r="AL20" i="1"/>
  <c r="AO73" i="1"/>
  <c r="AL73" i="1" s="1"/>
  <c r="AL71" i="1"/>
  <c r="BD82" i="1"/>
  <c r="BD71" i="1"/>
  <c r="BB14" i="1"/>
  <c r="AO84" i="1"/>
  <c r="AL82" i="1"/>
  <c r="AL83" i="1" s="1"/>
  <c r="AG74" i="1" l="1"/>
  <c r="AG76" i="1" s="1"/>
  <c r="AE20" i="1"/>
  <c r="AD68" i="1" s="1"/>
  <c r="AD69" i="1" s="1"/>
  <c r="AD48" i="1"/>
  <c r="AD26" i="1"/>
  <c r="BB20" i="1"/>
  <c r="BB23" i="1" s="1"/>
  <c r="BD72" i="1"/>
  <c r="BB72" i="1" s="1"/>
  <c r="BB71" i="1"/>
  <c r="AL45" i="1"/>
  <c r="AL23" i="1"/>
  <c r="AT39" i="1"/>
  <c r="AT20" i="1"/>
  <c r="AW73" i="1"/>
  <c r="AT73" i="1" s="1"/>
  <c r="AT71" i="1"/>
  <c r="BD84" i="1"/>
  <c r="BB82" i="1"/>
  <c r="BB83" i="1" s="1"/>
  <c r="AL74" i="1"/>
  <c r="AO74" i="1"/>
  <c r="AO76" i="1" s="1"/>
  <c r="AW84" i="1"/>
  <c r="AT82" i="1"/>
  <c r="AT83" i="1" s="1"/>
  <c r="BD73" i="1" l="1"/>
  <c r="BB73" i="1" s="1"/>
  <c r="BB74" i="1" s="1"/>
  <c r="AE45" i="1"/>
  <c r="AG45" i="1" s="1"/>
  <c r="AM20" i="1"/>
  <c r="AL68" i="1" s="1"/>
  <c r="AL69" i="1" s="1"/>
  <c r="BB26" i="1"/>
  <c r="AF20" i="1"/>
  <c r="AF21" i="1" s="1"/>
  <c r="AE21" i="1"/>
  <c r="BC20" i="1"/>
  <c r="BC21" i="1" s="1"/>
  <c r="BD21" i="1" s="1"/>
  <c r="AT74" i="1"/>
  <c r="AW74" i="1"/>
  <c r="AW76" i="1" s="1"/>
  <c r="AT45" i="1"/>
  <c r="AT23" i="1"/>
  <c r="AL48" i="1"/>
  <c r="AL26" i="1"/>
  <c r="BD74" i="1" l="1"/>
  <c r="BD76" i="1" s="1"/>
  <c r="AN20" i="1"/>
  <c r="AN21" i="1" s="1"/>
  <c r="AG20" i="1"/>
  <c r="AE46" i="1"/>
  <c r="AE23" i="1"/>
  <c r="AD77" i="1" s="1"/>
  <c r="AM45" i="1"/>
  <c r="AO45" i="1" s="1"/>
  <c r="AU20" i="1"/>
  <c r="AU21" i="1" s="1"/>
  <c r="AG21" i="1"/>
  <c r="AM21" i="1"/>
  <c r="AH45" i="1"/>
  <c r="AT48" i="1"/>
  <c r="AT26" i="1"/>
  <c r="BC23" i="1"/>
  <c r="BB77" i="1" s="1"/>
  <c r="BD20" i="1"/>
  <c r="AO20" i="1" l="1"/>
  <c r="AV20" i="1"/>
  <c r="AV21" i="1" s="1"/>
  <c r="AW21" i="1" s="1"/>
  <c r="AH20" i="1"/>
  <c r="AI20" i="1" s="1"/>
  <c r="AU46" i="1"/>
  <c r="AW46" i="1" s="1"/>
  <c r="AU23" i="1"/>
  <c r="AT77" i="1" s="1"/>
  <c r="AM46" i="1"/>
  <c r="AO46" i="1" s="1"/>
  <c r="AM23" i="1"/>
  <c r="AL77" i="1" s="1"/>
  <c r="AO21" i="1"/>
  <c r="AU45" i="1"/>
  <c r="AM48" i="1"/>
  <c r="AG46" i="1"/>
  <c r="AE48" i="1"/>
  <c r="AI45" i="1"/>
  <c r="AI55" i="1" s="1"/>
  <c r="AH55" i="1"/>
  <c r="AH46" i="1"/>
  <c r="AP45" i="1"/>
  <c r="AQ45" i="1" s="1"/>
  <c r="BD23" i="1"/>
  <c r="BE20" i="1"/>
  <c r="BF20" i="1" s="1"/>
  <c r="AJ45" i="1" l="1"/>
  <c r="AJ55" i="1" s="1"/>
  <c r="AR45" i="1"/>
  <c r="AR55" i="1" s="1"/>
  <c r="BG20" i="1"/>
  <c r="BG30" i="1" s="1"/>
  <c r="AJ20" i="1"/>
  <c r="AJ30" i="1" s="1"/>
  <c r="AP20" i="1"/>
  <c r="AQ20" i="1" s="1"/>
  <c r="AQ30" i="1" s="1"/>
  <c r="AW20" i="1"/>
  <c r="AX20" i="1" s="1"/>
  <c r="AX30" i="1" s="1"/>
  <c r="AI30" i="1"/>
  <c r="AH21" i="1"/>
  <c r="AI21" i="1" s="1"/>
  <c r="AH30" i="1"/>
  <c r="AU48" i="1"/>
  <c r="AW45" i="1"/>
  <c r="AI46" i="1"/>
  <c r="AH47" i="1"/>
  <c r="BE30" i="1"/>
  <c r="BE21" i="1"/>
  <c r="BF21" i="1" s="1"/>
  <c r="AP55" i="1"/>
  <c r="AP46" i="1"/>
  <c r="AQ46" i="1" s="1"/>
  <c r="AQ55" i="1"/>
  <c r="BF30" i="1"/>
  <c r="AJ46" i="1" l="1"/>
  <c r="AR20" i="1"/>
  <c r="AR30" i="1" s="1"/>
  <c r="AP21" i="1"/>
  <c r="AQ21" i="1" s="1"/>
  <c r="AP30" i="1"/>
  <c r="AX21" i="1"/>
  <c r="AY20" i="1"/>
  <c r="AY30" i="1" s="1"/>
  <c r="BG21" i="1"/>
  <c r="BG22" i="1" s="1"/>
  <c r="BG23" i="1" s="1"/>
  <c r="AJ21" i="1"/>
  <c r="AH22" i="1"/>
  <c r="AH31" i="1" s="1"/>
  <c r="AH32" i="1" s="1"/>
  <c r="AX45" i="1"/>
  <c r="AH48" i="1"/>
  <c r="AH56" i="1"/>
  <c r="AH57" i="1" s="1"/>
  <c r="AI47" i="1"/>
  <c r="AI48" i="1" s="1"/>
  <c r="AR46" i="1"/>
  <c r="BF22" i="1"/>
  <c r="BF23" i="1" s="1"/>
  <c r="BB63" i="1"/>
  <c r="AX22" i="1"/>
  <c r="AX31" i="1" s="1"/>
  <c r="AX32" i="1" s="1"/>
  <c r="AP47" i="1"/>
  <c r="AQ47" i="1" s="1"/>
  <c r="AQ48" i="1" s="1"/>
  <c r="BE22" i="1"/>
  <c r="BE23" i="1" s="1"/>
  <c r="AZ20" i="1" l="1"/>
  <c r="AZ30" i="1" s="1"/>
  <c r="AR21" i="1"/>
  <c r="AP22" i="1"/>
  <c r="AP31" i="1" s="1"/>
  <c r="AP32" i="1" s="1"/>
  <c r="AY21" i="1"/>
  <c r="AY22" i="1" s="1"/>
  <c r="AY23" i="1" s="1"/>
  <c r="AI22" i="1"/>
  <c r="AI23" i="1" s="1"/>
  <c r="AH23" i="1"/>
  <c r="AY45" i="1"/>
  <c r="AY55" i="1" s="1"/>
  <c r="AX46" i="1"/>
  <c r="AX55" i="1"/>
  <c r="AI56" i="1"/>
  <c r="AI57" i="1" s="1"/>
  <c r="AJ47" i="1"/>
  <c r="BE31" i="1"/>
  <c r="BE32" i="1" s="1"/>
  <c r="BF31" i="1"/>
  <c r="BF32" i="1" s="1"/>
  <c r="AP48" i="1"/>
  <c r="AR47" i="1"/>
  <c r="AX23" i="1"/>
  <c r="BG31" i="1"/>
  <c r="BG32" i="1" s="1"/>
  <c r="AP56" i="1"/>
  <c r="AP57" i="1" s="1"/>
  <c r="AQ56" i="1"/>
  <c r="AQ57" i="1" s="1"/>
  <c r="AQ22" i="1" l="1"/>
  <c r="AQ23" i="1" s="1"/>
  <c r="AJ22" i="1"/>
  <c r="AG22" i="1" s="1"/>
  <c r="AG23" i="1" s="1"/>
  <c r="AI31" i="1"/>
  <c r="AI32" i="1" s="1"/>
  <c r="AY31" i="1"/>
  <c r="AY32" i="1" s="1"/>
  <c r="AZ21" i="1"/>
  <c r="AZ45" i="1"/>
  <c r="AZ55" i="1" s="1"/>
  <c r="AP23" i="1"/>
  <c r="AZ22" i="1"/>
  <c r="AY46" i="1"/>
  <c r="AX47" i="1"/>
  <c r="AJ48" i="1"/>
  <c r="AJ56" i="1"/>
  <c r="AJ57" i="1" s="1"/>
  <c r="AJ58" i="1" s="1"/>
  <c r="AG47" i="1"/>
  <c r="AG48" i="1" s="1"/>
  <c r="BG33" i="1"/>
  <c r="BB64" i="1"/>
  <c r="BB76" i="1" s="1"/>
  <c r="BB78" i="1" s="1"/>
  <c r="BB79" i="1" s="1"/>
  <c r="AR48" i="1"/>
  <c r="AR56" i="1"/>
  <c r="AR57" i="1" s="1"/>
  <c r="AR58" i="1" s="1"/>
  <c r="AO47" i="1"/>
  <c r="AO48" i="1" s="1"/>
  <c r="AR22" i="1" l="1"/>
  <c r="AR23" i="1" s="1"/>
  <c r="AQ31" i="1"/>
  <c r="AQ32" i="1" s="1"/>
  <c r="AJ31" i="1"/>
  <c r="AJ32" i="1" s="1"/>
  <c r="AJ33" i="1" s="1"/>
  <c r="AI64" i="1" s="1"/>
  <c r="AJ23" i="1"/>
  <c r="AZ23" i="1"/>
  <c r="AZ46" i="1"/>
  <c r="BB85" i="1"/>
  <c r="AZ31" i="1"/>
  <c r="AZ32" i="1" s="1"/>
  <c r="AZ33" i="1" s="1"/>
  <c r="AW22" i="1"/>
  <c r="AW23" i="1" s="1"/>
  <c r="AY47" i="1"/>
  <c r="AY56" i="1" s="1"/>
  <c r="AY57" i="1" s="1"/>
  <c r="AX48" i="1"/>
  <c r="AX56" i="1"/>
  <c r="AX57" i="1" s="1"/>
  <c r="AO22" i="1" l="1"/>
  <c r="AO23" i="1" s="1"/>
  <c r="AR31" i="1"/>
  <c r="AR32" i="1" s="1"/>
  <c r="AR33" i="1" s="1"/>
  <c r="AP63" i="1" s="1"/>
  <c r="AI63" i="1"/>
  <c r="AI65" i="1" s="1"/>
  <c r="AJ64" i="1"/>
  <c r="AJ63" i="1"/>
  <c r="AR64" i="1"/>
  <c r="AH64" i="1"/>
  <c r="AH63" i="1"/>
  <c r="AZ47" i="1"/>
  <c r="AZ48" i="1" s="1"/>
  <c r="AY48" i="1"/>
  <c r="AR63" i="1" l="1"/>
  <c r="AQ64" i="1"/>
  <c r="AQ63" i="1"/>
  <c r="AL63" i="1" s="1"/>
  <c r="AP64" i="1"/>
  <c r="AP65" i="1" s="1"/>
  <c r="AD64" i="1"/>
  <c r="AH65" i="1"/>
  <c r="AJ65" i="1"/>
  <c r="AD63" i="1"/>
  <c r="AR65" i="1"/>
  <c r="AW47" i="1"/>
  <c r="AW48" i="1" s="1"/>
  <c r="AZ56" i="1"/>
  <c r="AZ57" i="1" s="1"/>
  <c r="AZ58" i="1" s="1"/>
  <c r="AD76" i="1" l="1"/>
  <c r="AD78" i="1" s="1"/>
  <c r="AD79" i="1" s="1"/>
  <c r="AQ65" i="1"/>
  <c r="AL64" i="1"/>
  <c r="AR66" i="1"/>
  <c r="AL76" i="1"/>
  <c r="AL85" i="1" s="1"/>
  <c r="AJ66" i="1"/>
  <c r="AY64" i="1"/>
  <c r="AZ63" i="1"/>
  <c r="AX63" i="1"/>
  <c r="AZ64" i="1"/>
  <c r="AX64" i="1"/>
  <c r="AY63" i="1"/>
  <c r="AZ65" i="1" l="1"/>
  <c r="AD85" i="1"/>
  <c r="AL78" i="1"/>
  <c r="AL79" i="1" s="1"/>
  <c r="AY65" i="1"/>
  <c r="AX65" i="1"/>
  <c r="AT64" i="1"/>
  <c r="AT63" i="1"/>
  <c r="AZ66" i="1" l="1"/>
  <c r="AT76" i="1"/>
  <c r="AT85" i="1" s="1"/>
  <c r="AT78" i="1" l="1"/>
  <c r="AT79" i="1" s="1"/>
</calcChain>
</file>

<file path=xl/comments1.xml><?xml version="1.0" encoding="utf-8"?>
<comments xmlns="http://schemas.openxmlformats.org/spreadsheetml/2006/main">
  <authors>
    <author>Prashant Patel</author>
  </authors>
  <commentList>
    <comment ref="B29" authorId="0" shapeId="0">
      <text>
        <r>
          <rPr>
            <sz val="9"/>
            <color indexed="81"/>
            <rFont val="Tahoma"/>
            <family val="2"/>
          </rPr>
          <t xml:space="preserve">Variance of £4 in threshold of Class 1 &amp; 4 is ignored
</t>
        </r>
      </text>
    </comment>
    <comment ref="J29" authorId="0" shapeId="0">
      <text>
        <r>
          <rPr>
            <sz val="9"/>
            <color indexed="81"/>
            <rFont val="Tahoma"/>
            <family val="2"/>
          </rPr>
          <t xml:space="preserve">Variance of £4 in threshold of Class 1 &amp; 4 is ignored
</t>
        </r>
      </text>
    </comment>
    <comment ref="R29" authorId="0" shapeId="0">
      <text>
        <r>
          <rPr>
            <sz val="9"/>
            <color indexed="81"/>
            <rFont val="Tahoma"/>
            <family val="2"/>
          </rPr>
          <t xml:space="preserve">Variance of £4 in threshold of Class 1 &amp; 4 is ignored
</t>
        </r>
      </text>
    </comment>
    <comment ref="Z29" authorId="0" shapeId="0">
      <text>
        <r>
          <rPr>
            <sz val="9"/>
            <color indexed="81"/>
            <rFont val="Tahoma"/>
            <family val="2"/>
          </rPr>
          <t xml:space="preserve">Variance of £4 in threshold of Class 1 &amp; 4 is ignored
</t>
        </r>
      </text>
    </comment>
  </commentList>
</comments>
</file>

<file path=xl/sharedStrings.xml><?xml version="1.0" encoding="utf-8"?>
<sst xmlns="http://schemas.openxmlformats.org/spreadsheetml/2006/main" count="297" uniqueCount="102">
  <si>
    <t>2018/19</t>
  </si>
  <si>
    <t>2017/18</t>
  </si>
  <si>
    <t>2016/17</t>
  </si>
  <si>
    <t>2015/16</t>
  </si>
  <si>
    <t>Income Tax</t>
  </si>
  <si>
    <t>Dividend Tax</t>
  </si>
  <si>
    <t>CGT</t>
  </si>
  <si>
    <t>Details</t>
  </si>
  <si>
    <t>Total Income</t>
  </si>
  <si>
    <t>Personal Allowance claimed</t>
  </si>
  <si>
    <t>Adj. to PA</t>
  </si>
  <si>
    <t>Taxable Income</t>
  </si>
  <si>
    <t>Income taxed @Basic Rate</t>
  </si>
  <si>
    <t>Income taxed @Higher Rate</t>
  </si>
  <si>
    <t>Income taxed @Additional Rate</t>
  </si>
  <si>
    <t>Earned Income:</t>
  </si>
  <si>
    <t>Employment Income</t>
  </si>
  <si>
    <t>Self Employment Profit</t>
  </si>
  <si>
    <t>Self Employment</t>
  </si>
  <si>
    <t>Partnership Profit</t>
  </si>
  <si>
    <t>Partnership Income</t>
  </si>
  <si>
    <t>Total Earned Income subject to NIC</t>
  </si>
  <si>
    <t>Unearned Income:</t>
  </si>
  <si>
    <t>Net Rental Profit (Before Mortgage Int.)</t>
  </si>
  <si>
    <t>Net Rental Income (Before Mortgage Int.)</t>
  </si>
  <si>
    <t>Mortgage Interest expense</t>
  </si>
  <si>
    <t>Mortgage Interest</t>
  </si>
  <si>
    <t>Mortgage Interest allowable</t>
  </si>
  <si>
    <t>100% of Mortage Interest allowable</t>
  </si>
  <si>
    <t>Other unearned income (Not NICable)</t>
  </si>
  <si>
    <t>Foreign Income</t>
  </si>
  <si>
    <t>Income subject to PA</t>
  </si>
  <si>
    <t>Dividends Received</t>
  </si>
  <si>
    <t>Dividends</t>
  </si>
  <si>
    <t>Dividends - Gross</t>
  </si>
  <si>
    <t>Less: Dividend allowance</t>
  </si>
  <si>
    <t>Tax credit</t>
  </si>
  <si>
    <t>Total Income for Income tax purposes</t>
  </si>
  <si>
    <t>Total Income for tax purposes</t>
  </si>
  <si>
    <t>CAPITAL GAINS TAX:</t>
  </si>
  <si>
    <t>Net Capital Gain during the year (on sale of Residential property)</t>
  </si>
  <si>
    <t>Net Capital Gain during the year:</t>
  </si>
  <si>
    <t>TOTAL INCOME</t>
  </si>
  <si>
    <t>Tax rate for income except for dividends</t>
  </si>
  <si>
    <t>Tax rate for dividends</t>
  </si>
  <si>
    <t>Tax on Income</t>
  </si>
  <si>
    <t>Tax on Dividends</t>
  </si>
  <si>
    <t>Secondary tax computation without Adjustment to PA column:</t>
  </si>
  <si>
    <t>75% of Mortgage Interest allowable</t>
  </si>
  <si>
    <t>FINAL CALCULATIONS: (the lowest tax computation of the above two is selected here)</t>
  </si>
  <si>
    <t>FINAL CALCULATIONS:</t>
  </si>
  <si>
    <t>TOTAL TAX LIABILITY--&gt;</t>
  </si>
  <si>
    <t>Int. @ 20% relief</t>
  </si>
  <si>
    <t>Taxable Rental Income/(Loss)</t>
  </si>
  <si>
    <t>Interest relief to carry forward (at 20%)</t>
  </si>
  <si>
    <t>Employee's National Insurance</t>
  </si>
  <si>
    <t>Employee's National Insurance contributions</t>
  </si>
  <si>
    <t>National Insurance @12% on Employment</t>
  </si>
  <si>
    <t>National Insurance @9% on Self Employment</t>
  </si>
  <si>
    <t>National Insurance @2%</t>
  </si>
  <si>
    <t>National Insurance</t>
  </si>
  <si>
    <t>Nil NI Band</t>
  </si>
  <si>
    <t>Total Tax + NI</t>
  </si>
  <si>
    <t>Total NIable Income</t>
  </si>
  <si>
    <t>Capital Gain Tax</t>
  </si>
  <si>
    <t>TOTAL TAX LIABILITY</t>
  </si>
  <si>
    <t>Net earnings after tax &amp; NIC</t>
  </si>
  <si>
    <t>Employer's National Insurance contributions</t>
  </si>
  <si>
    <t>National Insurance @13.8% on Employment</t>
  </si>
  <si>
    <t>Employer's National Insurance</t>
  </si>
  <si>
    <t>Total Tax + NI + E'rs NI</t>
  </si>
  <si>
    <t>Total Tax + E'ee NI + E'rs NI</t>
  </si>
  <si>
    <t xml:space="preserve">Notes: </t>
  </si>
  <si>
    <t xml:space="preserve">This tax calculator is created by us. It uses Personal Allowance in the best possible interest of the tax payer to reduce his/her tax bill. Whilst the information provided here is believed to be true, it is provided without acceptance by PD Accountants of any responsibility whatsoever, and any use you wish to make of the information is, therefore, entirely at your own risk. </t>
  </si>
  <si>
    <t>If you feel that the above information is useful and would like to contribute towards our costs, we are grateful to you for your kindness and we will use this money towards our further plan to provide more free tax calculators such as Principle Private Residence relief etc in future. Perheps you may suggest us one? Our bank details are as follows:</t>
  </si>
  <si>
    <t>P Patel</t>
  </si>
  <si>
    <t>Halifax Bank A/c.10228560</t>
  </si>
  <si>
    <t>Sort Code: 110414</t>
  </si>
  <si>
    <t>different rules to use them against other income.</t>
  </si>
  <si>
    <t xml:space="preserve">Important notes to the reader: </t>
  </si>
  <si>
    <t>Allowable tax relief (Max 20% on restricted Residential Mortgage Interest amount)</t>
  </si>
  <si>
    <t>Dividend income</t>
  </si>
  <si>
    <t>Net Capital Gain on sale of Residential property</t>
  </si>
  <si>
    <t>Tax relief on restricted interest carry forward</t>
  </si>
  <si>
    <t>Take home pay - Net earnings after tax &amp; NIC</t>
  </si>
  <si>
    <t>Tax relief allowed on restricted interest (Max 20%)</t>
  </si>
  <si>
    <t xml:space="preserve">If you have losses during the year, this calculator may not provide correct tax calculations as losses have </t>
  </si>
  <si>
    <t>This tax calculator is created by us. It uses Personal Allowance in the best possible interest of the tax payer.</t>
  </si>
  <si>
    <t>This tax calculator is provided with a view to assist the reader/user to estimate his/her tax liability. Whilst the</t>
  </si>
  <si>
    <t>responsibility whatsoever, and any use you wish to make of the information is, therefore, entirely at your own risk.</t>
  </si>
  <si>
    <t>information provided here is believed to be true, it is provided without acceptance by PD Accountants of any</t>
  </si>
  <si>
    <r>
      <rPr>
        <b/>
        <sz val="12"/>
        <rFont val="Verdana"/>
        <family val="2"/>
      </rPr>
      <t xml:space="preserve">                                            </t>
    </r>
    <r>
      <rPr>
        <b/>
        <u/>
        <sz val="12"/>
        <rFont val="Verdana"/>
        <family val="2"/>
      </rPr>
      <t>www.pdaccountants.co.uk</t>
    </r>
  </si>
  <si>
    <r>
      <rPr>
        <b/>
        <sz val="12"/>
        <rFont val="Verdana"/>
        <family val="2"/>
      </rPr>
      <t xml:space="preserve">                          </t>
    </r>
    <r>
      <rPr>
        <b/>
        <u/>
        <sz val="12"/>
        <rFont val="Verdana"/>
        <family val="2"/>
      </rPr>
      <t>pdaccountants@yahoo.co.uk Ph.020 8471 2166</t>
    </r>
  </si>
  <si>
    <t>Please input your amounts in the yellow cells:</t>
  </si>
  <si>
    <t>TAX CALCULATIONS BY PD ACCOUNTANTS:</t>
  </si>
  <si>
    <t>PD Accountants</t>
  </si>
  <si>
    <t>HSBC Bank A/c.62247135</t>
  </si>
  <si>
    <t>Sort Code: 40-02-34</t>
  </si>
  <si>
    <t xml:space="preserve">If you feel that the above information is useful and would like to contribute towards our costs, please use the </t>
  </si>
  <si>
    <t>following bank details and "Tax Calculator" as payment reference. we are grateful to you for your kindness and</t>
  </si>
  <si>
    <t xml:space="preserve">we will use this money to provide more free tax calculators such as Principle Private Residence relief calculator </t>
  </si>
  <si>
    <t>etc in future. Perhaps you may suggest us 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</si>
</sst>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6" x14ac:knownFonts="1">
    <font>
      <sz val="11"/>
      <color theme="1"/>
      <name val="Calibri"/>
      <family val="2"/>
      <scheme val="minor"/>
    </font>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b/>
      <u/>
      <sz val="10"/>
      <color theme="1"/>
      <name val="Arial"/>
      <family val="2"/>
    </font>
    <font>
      <sz val="8"/>
      <color theme="1"/>
      <name val="Arial"/>
      <family val="2"/>
    </font>
    <font>
      <i/>
      <sz val="10"/>
      <color theme="1"/>
      <name val="Arial"/>
      <family val="2"/>
    </font>
    <font>
      <b/>
      <i/>
      <sz val="10"/>
      <color theme="1"/>
      <name val="Arial"/>
      <family val="2"/>
    </font>
    <font>
      <b/>
      <sz val="10"/>
      <name val="Arial"/>
      <family val="2"/>
    </font>
    <font>
      <b/>
      <i/>
      <u/>
      <sz val="10"/>
      <color theme="1"/>
      <name val="Arial"/>
      <family val="2"/>
    </font>
    <font>
      <b/>
      <u val="singleAccounting"/>
      <sz val="10"/>
      <color rgb="FFFF0000"/>
      <name val="Arial"/>
      <family val="2"/>
    </font>
    <font>
      <b/>
      <sz val="10"/>
      <color rgb="FFFF0000"/>
      <name val="Arial"/>
      <family val="2"/>
    </font>
    <font>
      <b/>
      <i/>
      <u val="singleAccounting"/>
      <sz val="10"/>
      <color theme="1"/>
      <name val="Arial"/>
      <family val="2"/>
    </font>
    <font>
      <b/>
      <i/>
      <u/>
      <sz val="11"/>
      <color theme="1"/>
      <name val="Calibri"/>
      <family val="2"/>
      <scheme val="minor"/>
    </font>
    <font>
      <i/>
      <sz val="11"/>
      <color theme="1"/>
      <name val="Calibri"/>
      <family val="2"/>
      <scheme val="minor"/>
    </font>
    <font>
      <sz val="9"/>
      <color indexed="81"/>
      <name val="Tahoma"/>
      <family val="2"/>
    </font>
    <font>
      <b/>
      <u/>
      <sz val="12"/>
      <name val="Verdana"/>
      <family val="2"/>
    </font>
    <font>
      <b/>
      <sz val="12"/>
      <name val="Verdana"/>
      <family val="2"/>
    </font>
    <font>
      <b/>
      <u/>
      <sz val="12"/>
      <color rgb="FFFF0000"/>
      <name val="Verdana"/>
      <family val="2"/>
    </font>
    <font>
      <sz val="10"/>
      <name val="Arial"/>
      <family val="2"/>
    </font>
    <font>
      <b/>
      <u/>
      <sz val="10"/>
      <color rgb="FFFF0000"/>
      <name val="Arial"/>
      <family val="2"/>
    </font>
    <font>
      <sz val="10"/>
      <color theme="0"/>
      <name val="Arial"/>
      <family val="2"/>
    </font>
    <font>
      <sz val="8"/>
      <color theme="0"/>
      <name val="Arial"/>
      <family val="2"/>
    </font>
    <font>
      <i/>
      <sz val="8"/>
      <name val="Arial"/>
      <family val="2"/>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100">
    <xf numFmtId="0" fontId="0" fillId="0" borderId="0" xfId="0"/>
    <xf numFmtId="0" fontId="2" fillId="0" borderId="0" xfId="0" applyFont="1" applyProtection="1">
      <protection hidden="1"/>
    </xf>
    <xf numFmtId="43" fontId="2" fillId="0" borderId="0" xfId="1" applyFont="1" applyProtection="1">
      <protection hidden="1"/>
    </xf>
    <xf numFmtId="0" fontId="18" fillId="0" borderId="0" xfId="0" applyFont="1" applyProtection="1">
      <protection hidden="1"/>
    </xf>
    <xf numFmtId="0" fontId="20" fillId="0" borderId="0" xfId="0" applyFont="1" applyProtection="1">
      <protection hidden="1"/>
    </xf>
    <xf numFmtId="0" fontId="19" fillId="0" borderId="0" xfId="0" applyFont="1" applyProtection="1">
      <protection hidden="1"/>
    </xf>
    <xf numFmtId="0" fontId="6" fillId="0" borderId="0" xfId="0" applyFont="1" applyAlignment="1" applyProtection="1">
      <protection hidden="1"/>
    </xf>
    <xf numFmtId="0" fontId="6" fillId="0" borderId="0" xfId="0" applyFont="1" applyFill="1" applyAlignment="1" applyProtection="1">
      <alignment horizontal="center"/>
      <protection hidden="1"/>
    </xf>
    <xf numFmtId="0" fontId="6" fillId="0" borderId="0" xfId="0" applyFont="1" applyAlignment="1" applyProtection="1">
      <alignment horizontal="center" wrapText="1"/>
      <protection hidden="1"/>
    </xf>
    <xf numFmtId="0" fontId="6" fillId="0" borderId="0" xfId="0" applyFont="1" applyFill="1" applyAlignment="1" applyProtection="1">
      <alignment horizontal="center" wrapText="1"/>
      <protection hidden="1"/>
    </xf>
    <xf numFmtId="0" fontId="2" fillId="0" borderId="0" xfId="0" applyFont="1" applyAlignment="1" applyProtection="1">
      <alignment wrapText="1"/>
      <protection hidden="1"/>
    </xf>
    <xf numFmtId="164" fontId="2" fillId="0" borderId="0" xfId="1" applyNumberFormat="1" applyFont="1" applyFill="1" applyBorder="1" applyProtection="1">
      <protection hidden="1"/>
    </xf>
    <xf numFmtId="164" fontId="2" fillId="3" borderId="0" xfId="1" applyNumberFormat="1" applyFont="1" applyFill="1" applyBorder="1" applyProtection="1">
      <protection hidden="1"/>
    </xf>
    <xf numFmtId="0" fontId="6" fillId="0" borderId="0" xfId="0" applyFont="1" applyAlignment="1" applyProtection="1">
      <alignment horizontal="left" wrapText="1"/>
      <protection hidden="1"/>
    </xf>
    <xf numFmtId="0" fontId="2" fillId="0" borderId="0" xfId="0" applyFont="1" applyFill="1" applyProtection="1">
      <protection hidden="1"/>
    </xf>
    <xf numFmtId="43" fontId="2" fillId="0" borderId="0" xfId="1" applyFont="1" applyFill="1" applyProtection="1">
      <protection hidden="1"/>
    </xf>
    <xf numFmtId="43" fontId="4" fillId="2" borderId="0" xfId="1" applyFont="1" applyFill="1" applyProtection="1">
      <protection locked="0" hidden="1"/>
    </xf>
    <xf numFmtId="43" fontId="4" fillId="0" borderId="0" xfId="1" applyFont="1" applyFill="1" applyProtection="1">
      <protection hidden="1"/>
    </xf>
    <xf numFmtId="43" fontId="4" fillId="0" borderId="0" xfId="1" applyFont="1" applyFill="1" applyBorder="1" applyProtection="1">
      <protection hidden="1"/>
    </xf>
    <xf numFmtId="0" fontId="2" fillId="0" borderId="0" xfId="0" applyFont="1" applyFill="1" applyAlignment="1" applyProtection="1">
      <alignment wrapText="1"/>
      <protection hidden="1"/>
    </xf>
    <xf numFmtId="164" fontId="2" fillId="3" borderId="0" xfId="1" applyNumberFormat="1" applyFont="1" applyFill="1" applyBorder="1" applyAlignment="1" applyProtection="1">
      <alignment wrapText="1"/>
      <protection hidden="1"/>
    </xf>
    <xf numFmtId="164" fontId="2" fillId="0" borderId="0" xfId="1" applyNumberFormat="1" applyFont="1" applyFill="1" applyBorder="1" applyAlignment="1" applyProtection="1">
      <alignment wrapText="1"/>
      <protection hidden="1"/>
    </xf>
    <xf numFmtId="43" fontId="4" fillId="2" borderId="0" xfId="1" applyFont="1" applyFill="1" applyBorder="1" applyProtection="1">
      <protection locked="0" hidden="1"/>
    </xf>
    <xf numFmtId="43" fontId="2" fillId="0" borderId="0" xfId="1" applyFont="1" applyFill="1" applyBorder="1" applyProtection="1">
      <protection hidden="1"/>
    </xf>
    <xf numFmtId="43" fontId="2" fillId="0" borderId="0" xfId="1" applyFont="1" applyFill="1" applyBorder="1" applyAlignment="1" applyProtection="1">
      <alignment wrapText="1"/>
      <protection hidden="1"/>
    </xf>
    <xf numFmtId="0" fontId="2" fillId="0" borderId="0" xfId="0" applyFont="1" applyBorder="1" applyProtection="1">
      <protection hidden="1"/>
    </xf>
    <xf numFmtId="43" fontId="8" fillId="0" borderId="0" xfId="1" applyFont="1" applyFill="1" applyProtection="1">
      <protection hidden="1"/>
    </xf>
    <xf numFmtId="43" fontId="9" fillId="2" borderId="0" xfId="1" applyFont="1" applyFill="1" applyBorder="1" applyProtection="1">
      <protection locked="0" hidden="1"/>
    </xf>
    <xf numFmtId="43" fontId="9" fillId="0" borderId="0" xfId="1" applyFont="1" applyFill="1" applyBorder="1" applyProtection="1">
      <protection hidden="1"/>
    </xf>
    <xf numFmtId="43" fontId="9" fillId="0" borderId="0" xfId="1" applyFont="1" applyFill="1" applyProtection="1">
      <protection hidden="1"/>
    </xf>
    <xf numFmtId="43" fontId="10" fillId="0" borderId="0" xfId="1" applyFont="1" applyFill="1" applyBorder="1" applyProtection="1">
      <protection hidden="1"/>
    </xf>
    <xf numFmtId="0" fontId="7" fillId="0" borderId="0" xfId="0" applyFont="1" applyBorder="1" applyAlignment="1" applyProtection="1">
      <alignment horizontal="center"/>
      <protection hidden="1"/>
    </xf>
    <xf numFmtId="10" fontId="2" fillId="3" borderId="0" xfId="2" applyNumberFormat="1" applyFont="1" applyFill="1" applyBorder="1" applyAlignment="1" applyProtection="1">
      <alignment horizontal="center"/>
      <protection hidden="1"/>
    </xf>
    <xf numFmtId="43" fontId="1" fillId="0" borderId="0" xfId="1" applyFont="1" applyFill="1" applyProtection="1">
      <protection hidden="1"/>
    </xf>
    <xf numFmtId="43" fontId="8" fillId="0" borderId="0" xfId="1" applyFont="1" applyProtection="1">
      <protection hidden="1"/>
    </xf>
    <xf numFmtId="0" fontId="2" fillId="3" borderId="0" xfId="0" applyFont="1" applyFill="1" applyBorder="1" applyProtection="1">
      <protection hidden="1"/>
    </xf>
    <xf numFmtId="43" fontId="4" fillId="0" borderId="0" xfId="1" applyFont="1" applyProtection="1">
      <protection hidden="1"/>
    </xf>
    <xf numFmtId="43" fontId="4" fillId="0" borderId="6" xfId="1" applyFont="1" applyFill="1" applyBorder="1" applyProtection="1">
      <protection hidden="1"/>
    </xf>
    <xf numFmtId="0" fontId="11" fillId="0" borderId="0" xfId="0" applyFont="1" applyBorder="1" applyAlignment="1" applyProtection="1">
      <protection hidden="1"/>
    </xf>
    <xf numFmtId="164" fontId="7" fillId="3" borderId="0" xfId="1" applyNumberFormat="1" applyFont="1" applyFill="1" applyBorder="1" applyProtection="1">
      <protection hidden="1"/>
    </xf>
    <xf numFmtId="43" fontId="1" fillId="0" borderId="0" xfId="1" applyFont="1" applyProtection="1">
      <protection hidden="1"/>
    </xf>
    <xf numFmtId="10" fontId="2" fillId="0" borderId="0" xfId="2" applyNumberFormat="1" applyFont="1" applyFill="1" applyAlignment="1" applyProtection="1">
      <alignment horizontal="center"/>
      <protection hidden="1"/>
    </xf>
    <xf numFmtId="10" fontId="2" fillId="0" borderId="0" xfId="2" applyNumberFormat="1" applyFont="1" applyAlignment="1" applyProtection="1">
      <alignment horizontal="center"/>
      <protection hidden="1"/>
    </xf>
    <xf numFmtId="0" fontId="2" fillId="0" borderId="0" xfId="0" applyFont="1" applyFill="1" applyBorder="1" applyProtection="1">
      <protection hidden="1"/>
    </xf>
    <xf numFmtId="0" fontId="6" fillId="0" borderId="2" xfId="0" applyFont="1" applyFill="1" applyBorder="1" applyAlignment="1" applyProtection="1">
      <alignment horizontal="center" wrapText="1"/>
      <protection hidden="1"/>
    </xf>
    <xf numFmtId="0" fontId="6" fillId="0" borderId="1" xfId="0" applyFont="1" applyFill="1" applyBorder="1" applyAlignment="1" applyProtection="1">
      <alignment horizontal="left" wrapText="1"/>
      <protection hidden="1"/>
    </xf>
    <xf numFmtId="0" fontId="6" fillId="0" borderId="3" xfId="0" applyFont="1" applyFill="1" applyBorder="1" applyAlignment="1" applyProtection="1">
      <alignment horizontal="center" wrapText="1"/>
      <protection hidden="1"/>
    </xf>
    <xf numFmtId="0" fontId="2" fillId="0" borderId="0" xfId="0" applyNumberFormat="1" applyFont="1" applyAlignment="1" applyProtection="1">
      <protection hidden="1"/>
    </xf>
    <xf numFmtId="0" fontId="2" fillId="0" borderId="0" xfId="0" applyFont="1" applyBorder="1" applyAlignment="1" applyProtection="1">
      <protection hidden="1"/>
    </xf>
    <xf numFmtId="0" fontId="2" fillId="0" borderId="0" xfId="0" applyNumberFormat="1" applyFont="1" applyBorder="1" applyAlignment="1" applyProtection="1">
      <protection hidden="1"/>
    </xf>
    <xf numFmtId="43" fontId="2" fillId="0" borderId="4" xfId="1" applyFont="1" applyFill="1" applyBorder="1" applyProtection="1">
      <protection hidden="1"/>
    </xf>
    <xf numFmtId="43" fontId="2" fillId="0" borderId="5" xfId="1" applyFont="1" applyFill="1" applyBorder="1" applyProtection="1">
      <protection hidden="1"/>
    </xf>
    <xf numFmtId="43" fontId="4" fillId="0" borderId="10" xfId="1" applyFont="1" applyFill="1" applyBorder="1" applyProtection="1">
      <protection hidden="1"/>
    </xf>
    <xf numFmtId="164" fontId="2" fillId="0" borderId="0" xfId="0" applyNumberFormat="1" applyFont="1" applyBorder="1" applyProtection="1">
      <protection hidden="1"/>
    </xf>
    <xf numFmtId="43" fontId="4" fillId="0" borderId="4" xfId="1" applyFont="1" applyFill="1" applyBorder="1" applyProtection="1">
      <protection hidden="1"/>
    </xf>
    <xf numFmtId="43" fontId="2" fillId="0" borderId="0" xfId="0" applyNumberFormat="1" applyFont="1" applyBorder="1" applyProtection="1">
      <protection hidden="1"/>
    </xf>
    <xf numFmtId="0" fontId="6" fillId="0" borderId="4" xfId="0" applyFont="1" applyFill="1" applyBorder="1" applyAlignment="1" applyProtection="1">
      <alignment horizontal="left" wrapText="1"/>
      <protection hidden="1"/>
    </xf>
    <xf numFmtId="0" fontId="6" fillId="0" borderId="0" xfId="0" applyFont="1" applyFill="1" applyBorder="1" applyAlignment="1" applyProtection="1">
      <alignment horizontal="left" wrapText="1"/>
      <protection hidden="1"/>
    </xf>
    <xf numFmtId="43" fontId="8" fillId="0" borderId="4" xfId="1" applyFont="1" applyFill="1" applyBorder="1" applyProtection="1">
      <protection hidden="1"/>
    </xf>
    <xf numFmtId="43" fontId="8" fillId="0" borderId="0" xfId="1" applyFont="1" applyFill="1" applyBorder="1" applyProtection="1">
      <protection hidden="1"/>
    </xf>
    <xf numFmtId="43" fontId="4" fillId="0" borderId="5" xfId="1" applyFont="1" applyFill="1" applyBorder="1" applyProtection="1">
      <protection hidden="1"/>
    </xf>
    <xf numFmtId="43" fontId="8" fillId="0" borderId="5" xfId="1" applyFont="1" applyFill="1" applyBorder="1" applyProtection="1">
      <protection hidden="1"/>
    </xf>
    <xf numFmtId="43" fontId="4" fillId="0" borderId="11" xfId="1" applyFont="1" applyFill="1" applyBorder="1" applyProtection="1">
      <protection hidden="1"/>
    </xf>
    <xf numFmtId="0" fontId="11" fillId="0" borderId="4" xfId="0" applyFont="1" applyFill="1" applyBorder="1" applyAlignment="1" applyProtection="1">
      <protection hidden="1"/>
    </xf>
    <xf numFmtId="0" fontId="11" fillId="0" borderId="0" xfId="0" applyFont="1" applyFill="1" applyBorder="1" applyAlignment="1" applyProtection="1">
      <protection hidden="1"/>
    </xf>
    <xf numFmtId="10" fontId="2" fillId="0" borderId="0" xfId="2" applyNumberFormat="1" applyFont="1" applyFill="1" applyBorder="1" applyAlignment="1" applyProtection="1">
      <alignment horizontal="center"/>
      <protection hidden="1"/>
    </xf>
    <xf numFmtId="10" fontId="2" fillId="0" borderId="5" xfId="2" applyNumberFormat="1" applyFont="1" applyFill="1" applyBorder="1" applyAlignment="1" applyProtection="1">
      <alignment horizontal="center"/>
      <protection hidden="1"/>
    </xf>
    <xf numFmtId="43" fontId="4" fillId="0" borderId="8" xfId="1" applyFont="1" applyFill="1" applyBorder="1" applyProtection="1">
      <protection hidden="1"/>
    </xf>
    <xf numFmtId="43" fontId="2" fillId="0" borderId="8" xfId="1" applyFont="1" applyFill="1" applyBorder="1" applyProtection="1">
      <protection hidden="1"/>
    </xf>
    <xf numFmtId="43" fontId="4" fillId="0" borderId="7" xfId="1" applyFont="1" applyFill="1" applyBorder="1" applyProtection="1">
      <protection hidden="1"/>
    </xf>
    <xf numFmtId="43" fontId="4" fillId="0" borderId="9" xfId="1" applyFont="1" applyFill="1" applyBorder="1" applyProtection="1">
      <protection hidden="1"/>
    </xf>
    <xf numFmtId="49" fontId="22" fillId="0" borderId="0" xfId="1" applyNumberFormat="1" applyFont="1" applyProtection="1">
      <protection hidden="1"/>
    </xf>
    <xf numFmtId="0" fontId="12" fillId="0" borderId="0" xfId="1" applyNumberFormat="1" applyFont="1" applyFill="1" applyProtection="1">
      <protection hidden="1"/>
    </xf>
    <xf numFmtId="43" fontId="3" fillId="0" borderId="0" xfId="1" applyFont="1" applyFill="1" applyBorder="1" applyProtection="1">
      <protection hidden="1"/>
    </xf>
    <xf numFmtId="43" fontId="21" fillId="0" borderId="0" xfId="1" applyFont="1" applyFill="1" applyProtection="1">
      <protection hidden="1"/>
    </xf>
    <xf numFmtId="43" fontId="10" fillId="0" borderId="0" xfId="1" applyFont="1" applyFill="1" applyProtection="1">
      <protection hidden="1"/>
    </xf>
    <xf numFmtId="43" fontId="14" fillId="0" borderId="0" xfId="1" applyFont="1" applyProtection="1">
      <protection hidden="1"/>
    </xf>
    <xf numFmtId="43" fontId="14" fillId="0" borderId="0" xfId="1" applyFont="1" applyFill="1" applyProtection="1">
      <protection hidden="1"/>
    </xf>
    <xf numFmtId="43" fontId="4" fillId="0" borderId="6" xfId="1" applyFont="1" applyBorder="1" applyProtection="1">
      <protection hidden="1"/>
    </xf>
    <xf numFmtId="43" fontId="13" fillId="0" borderId="0" xfId="1" applyFont="1" applyFill="1" applyProtection="1">
      <protection hidden="1"/>
    </xf>
    <xf numFmtId="0" fontId="14" fillId="0" borderId="0" xfId="1" applyNumberFormat="1" applyFont="1" applyFill="1" applyAlignment="1" applyProtection="1">
      <protection hidden="1"/>
    </xf>
    <xf numFmtId="0" fontId="2" fillId="0" borderId="0" xfId="1" applyNumberFormat="1" applyFont="1" applyFill="1" applyAlignment="1" applyProtection="1">
      <protection hidden="1"/>
    </xf>
    <xf numFmtId="0" fontId="2" fillId="0" borderId="0" xfId="1" applyNumberFormat="1" applyFont="1" applyAlignment="1" applyProtection="1">
      <protection hidden="1"/>
    </xf>
    <xf numFmtId="43" fontId="9" fillId="0" borderId="0" xfId="1" applyFont="1" applyProtection="1">
      <protection hidden="1"/>
    </xf>
    <xf numFmtId="0" fontId="11" fillId="0" borderId="0" xfId="0" applyFont="1" applyProtection="1">
      <protection hidden="1"/>
    </xf>
    <xf numFmtId="0" fontId="15" fillId="0" borderId="0" xfId="0" applyFont="1" applyProtection="1">
      <protection hidden="1"/>
    </xf>
    <xf numFmtId="0" fontId="8" fillId="0" borderId="0" xfId="0" applyFont="1" applyProtection="1">
      <protection hidden="1"/>
    </xf>
    <xf numFmtId="0" fontId="16" fillId="0" borderId="0" xfId="0" applyFont="1" applyProtection="1">
      <protection hidden="1"/>
    </xf>
    <xf numFmtId="10" fontId="2" fillId="0" borderId="0" xfId="0" applyNumberFormat="1" applyFont="1" applyBorder="1" applyProtection="1">
      <protection hidden="1"/>
    </xf>
    <xf numFmtId="0" fontId="2" fillId="0" borderId="0" xfId="0" applyFont="1" applyFill="1" applyBorder="1" applyAlignment="1" applyProtection="1">
      <protection hidden="1"/>
    </xf>
    <xf numFmtId="0" fontId="6" fillId="0" borderId="2" xfId="0" applyFont="1" applyBorder="1" applyAlignment="1" applyProtection="1">
      <alignment horizontal="left" wrapText="1"/>
      <protection hidden="1"/>
    </xf>
    <xf numFmtId="0" fontId="6" fillId="0" borderId="0" xfId="0" applyFont="1" applyBorder="1" applyAlignment="1" applyProtection="1">
      <alignment horizontal="left" wrapText="1"/>
      <protection hidden="1"/>
    </xf>
    <xf numFmtId="43" fontId="8" fillId="0" borderId="0" xfId="1" applyFont="1" applyBorder="1" applyProtection="1">
      <protection hidden="1"/>
    </xf>
    <xf numFmtId="43" fontId="4" fillId="0" borderId="0" xfId="1" applyFont="1" applyBorder="1" applyProtection="1">
      <protection hidden="1"/>
    </xf>
    <xf numFmtId="43" fontId="2" fillId="0" borderId="0" xfId="1" applyFont="1" applyBorder="1" applyProtection="1">
      <protection hidden="1"/>
    </xf>
    <xf numFmtId="43" fontId="4" fillId="0" borderId="8" xfId="1" applyFont="1" applyBorder="1" applyProtection="1">
      <protection hidden="1"/>
    </xf>
    <xf numFmtId="164" fontId="23" fillId="0" borderId="0" xfId="1" applyNumberFormat="1" applyFont="1" applyFill="1" applyBorder="1" applyProtection="1">
      <protection hidden="1"/>
    </xf>
    <xf numFmtId="164" fontId="24" fillId="0" borderId="0" xfId="0" applyNumberFormat="1" applyFont="1" applyBorder="1" applyAlignment="1" applyProtection="1">
      <alignment horizontal="center" wrapText="1"/>
      <protection hidden="1"/>
    </xf>
    <xf numFmtId="164" fontId="23" fillId="0" borderId="0" xfId="0" applyNumberFormat="1" applyFont="1" applyFill="1" applyBorder="1" applyAlignment="1" applyProtection="1">
      <protection hidden="1"/>
    </xf>
    <xf numFmtId="43" fontId="25" fillId="0" borderId="0" xfId="1" applyFont="1" applyFill="1" applyProtection="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685800</xdr:colOff>
      <xdr:row>0</xdr:row>
      <xdr:rowOff>85724</xdr:rowOff>
    </xdr:from>
    <xdr:to>
      <xdr:col>45</xdr:col>
      <xdr:colOff>546735</xdr:colOff>
      <xdr:row>0</xdr:row>
      <xdr:rowOff>923925</xdr:rowOff>
    </xdr:to>
    <xdr:pic>
      <xdr:nvPicPr>
        <xdr:cNvPr id="2" name="Picture 1" descr="image descriptio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5724"/>
          <a:ext cx="4581525" cy="8382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112"/>
  <sheetViews>
    <sheetView showGridLines="0" showRowColHeaders="0" tabSelected="1" topLeftCell="AC1" zoomScaleNormal="100" workbookViewId="0">
      <selection activeCell="AD12" sqref="AD12"/>
    </sheetView>
  </sheetViews>
  <sheetFormatPr defaultColWidth="9.109375" defaultRowHeight="13.2" x14ac:dyDescent="0.25"/>
  <cols>
    <col min="1" max="1" width="9.109375" style="48" hidden="1" customWidth="1"/>
    <col min="2" max="2" width="11.33203125" style="25" hidden="1" customWidth="1"/>
    <col min="3" max="3" width="8.88671875" style="25" hidden="1" customWidth="1"/>
    <col min="4" max="9" width="9.88671875" style="25" hidden="1" customWidth="1"/>
    <col min="10" max="10" width="11.33203125" style="25" hidden="1" customWidth="1"/>
    <col min="11" max="11" width="8.88671875" style="25" hidden="1" customWidth="1"/>
    <col min="12" max="17" width="9.88671875" style="25" hidden="1" customWidth="1"/>
    <col min="18" max="18" width="8.88671875" style="25" hidden="1" customWidth="1"/>
    <col min="19" max="25" width="9.88671875" style="25" hidden="1" customWidth="1"/>
    <col min="26" max="26" width="8.88671875" style="25" hidden="1" customWidth="1"/>
    <col min="27" max="28" width="9.88671875" style="25" hidden="1" customWidth="1"/>
    <col min="29" max="29" width="47.44140625" style="2" customWidth="1"/>
    <col min="30" max="30" width="11.6640625" style="2" customWidth="1"/>
    <col min="31" max="36" width="11.6640625" style="2" hidden="1" customWidth="1"/>
    <col min="37" max="37" width="54.33203125" style="2" hidden="1" customWidth="1"/>
    <col min="38" max="38" width="11.6640625" style="2" customWidth="1"/>
    <col min="39" max="44" width="11.6640625" style="2" hidden="1" customWidth="1"/>
    <col min="45" max="45" width="44" style="2" hidden="1" customWidth="1"/>
    <col min="46" max="46" width="11.6640625" style="2" customWidth="1"/>
    <col min="47" max="52" width="11.6640625" style="2" hidden="1" customWidth="1"/>
    <col min="53" max="53" width="43.109375" style="2" hidden="1" customWidth="1"/>
    <col min="54" max="54" width="11.6640625" style="2" customWidth="1"/>
    <col min="55" max="59" width="11.6640625" style="2" hidden="1" customWidth="1"/>
    <col min="60" max="60" width="11" style="1" customWidth="1"/>
    <col min="61" max="16384" width="9.109375" style="1"/>
  </cols>
  <sheetData>
    <row r="1" spans="1:59" ht="77.25" customHeight="1" x14ac:dyDescent="0.25">
      <c r="A1" s="97">
        <f t="shared" ref="A1:A7" si="0">A2-500</f>
        <v>7750</v>
      </c>
      <c r="B1" s="97">
        <f t="shared" ref="B1:B7" si="1">B2-500</f>
        <v>7850</v>
      </c>
      <c r="C1" s="97">
        <f t="shared" ref="C1:C7" si="2">C2-500</f>
        <v>-4000</v>
      </c>
      <c r="D1" s="97">
        <f t="shared" ref="D1:D7" si="3">D2-500</f>
        <v>7700</v>
      </c>
      <c r="E1" s="97">
        <f t="shared" ref="E1:E7" si="4">E2-500</f>
        <v>8000</v>
      </c>
      <c r="F1" s="97">
        <f t="shared" ref="F1:F7" si="5">F2-500</f>
        <v>7900</v>
      </c>
      <c r="G1" s="97">
        <f t="shared" ref="G1:G7" si="6">G2-500</f>
        <v>7800</v>
      </c>
      <c r="H1" s="97">
        <f t="shared" ref="H1:H7" si="7">H2-500</f>
        <v>7700</v>
      </c>
      <c r="I1" s="97">
        <f t="shared" ref="I1:I7" si="8">I2-500</f>
        <v>7600</v>
      </c>
      <c r="J1" s="97">
        <f t="shared" ref="J1:J7" si="9">J2-500</f>
        <v>7500</v>
      </c>
      <c r="K1" s="97">
        <f t="shared" ref="K1:K7" si="10">K2-500</f>
        <v>-4000</v>
      </c>
      <c r="L1" s="97">
        <f t="shared" ref="L1:L7" si="11">L2-500</f>
        <v>7300</v>
      </c>
      <c r="M1" s="97">
        <f t="shared" ref="M1:M7" si="12">M2-500</f>
        <v>7500</v>
      </c>
      <c r="N1" s="97">
        <f t="shared" ref="N1:N7" si="13">N2-500</f>
        <v>7400</v>
      </c>
      <c r="O1" s="97">
        <f t="shared" ref="O1:O7" si="14">O2-500</f>
        <v>7300</v>
      </c>
      <c r="P1" s="97">
        <f t="shared" ref="P1:P7" si="15">P2-500</f>
        <v>7200</v>
      </c>
      <c r="Q1" s="97">
        <f t="shared" ref="Q1:Q7" si="16">Q2-500</f>
        <v>7100</v>
      </c>
      <c r="R1" s="97">
        <f t="shared" ref="R1:R7" si="17">R2-500</f>
        <v>7000</v>
      </c>
      <c r="S1" s="97">
        <f t="shared" ref="S1:S7" si="18">S2-500</f>
        <v>-4000</v>
      </c>
      <c r="T1" s="97">
        <f t="shared" ref="T1:T7" si="19">T2-500</f>
        <v>7100</v>
      </c>
      <c r="U1" s="97">
        <f t="shared" ref="U1:U7" si="20">U2-500</f>
        <v>7100</v>
      </c>
      <c r="V1" s="97">
        <f t="shared" ref="V1:V7" si="21">V2-500</f>
        <v>7000</v>
      </c>
      <c r="W1" s="97">
        <f t="shared" ref="W1:W7" si="22">W2-500</f>
        <v>6900</v>
      </c>
      <c r="X1" s="97">
        <f t="shared" ref="X1:X7" si="23">X2-500</f>
        <v>6800</v>
      </c>
      <c r="Y1" s="97">
        <f t="shared" ref="Y1:Y7" si="24">Y2-500</f>
        <v>6700</v>
      </c>
      <c r="Z1" s="97">
        <f t="shared" ref="Z1:Z7" si="25">Z2-500</f>
        <v>6600</v>
      </c>
      <c r="AA1" s="97">
        <f t="shared" ref="AA1:AA7" si="26">AA2-500</f>
        <v>-4000</v>
      </c>
      <c r="AB1" s="97">
        <f t="shared" ref="AB1:AB7" si="27">AB2-500</f>
        <v>7100</v>
      </c>
    </row>
    <row r="2" spans="1:59" ht="16.2" x14ac:dyDescent="0.3">
      <c r="A2" s="97">
        <f t="shared" si="0"/>
        <v>8250</v>
      </c>
      <c r="B2" s="97">
        <f t="shared" si="1"/>
        <v>8350</v>
      </c>
      <c r="C2" s="97">
        <f t="shared" si="2"/>
        <v>-3500</v>
      </c>
      <c r="D2" s="97">
        <f t="shared" si="3"/>
        <v>8200</v>
      </c>
      <c r="E2" s="97">
        <f t="shared" si="4"/>
        <v>8500</v>
      </c>
      <c r="F2" s="97">
        <f t="shared" si="5"/>
        <v>8400</v>
      </c>
      <c r="G2" s="97">
        <f t="shared" si="6"/>
        <v>8300</v>
      </c>
      <c r="H2" s="97">
        <f t="shared" si="7"/>
        <v>8200</v>
      </c>
      <c r="I2" s="97">
        <f t="shared" si="8"/>
        <v>8100</v>
      </c>
      <c r="J2" s="97">
        <f t="shared" si="9"/>
        <v>8000</v>
      </c>
      <c r="K2" s="97">
        <f t="shared" si="10"/>
        <v>-3500</v>
      </c>
      <c r="L2" s="97">
        <f t="shared" si="11"/>
        <v>7800</v>
      </c>
      <c r="M2" s="97">
        <f t="shared" si="12"/>
        <v>8000</v>
      </c>
      <c r="N2" s="97">
        <f t="shared" si="13"/>
        <v>7900</v>
      </c>
      <c r="O2" s="97">
        <f t="shared" si="14"/>
        <v>7800</v>
      </c>
      <c r="P2" s="97">
        <f t="shared" si="15"/>
        <v>7700</v>
      </c>
      <c r="Q2" s="97">
        <f t="shared" si="16"/>
        <v>7600</v>
      </c>
      <c r="R2" s="97">
        <f t="shared" si="17"/>
        <v>7500</v>
      </c>
      <c r="S2" s="97">
        <f t="shared" si="18"/>
        <v>-3500</v>
      </c>
      <c r="T2" s="97">
        <f t="shared" si="19"/>
        <v>7600</v>
      </c>
      <c r="U2" s="97">
        <f t="shared" si="20"/>
        <v>7600</v>
      </c>
      <c r="V2" s="97">
        <f t="shared" si="21"/>
        <v>7500</v>
      </c>
      <c r="W2" s="97">
        <f t="shared" si="22"/>
        <v>7400</v>
      </c>
      <c r="X2" s="97">
        <f t="shared" si="23"/>
        <v>7300</v>
      </c>
      <c r="Y2" s="97">
        <f t="shared" si="24"/>
        <v>7200</v>
      </c>
      <c r="Z2" s="97">
        <f t="shared" si="25"/>
        <v>7100</v>
      </c>
      <c r="AA2" s="97">
        <f t="shared" si="26"/>
        <v>-3500</v>
      </c>
      <c r="AB2" s="97">
        <f t="shared" si="27"/>
        <v>7600</v>
      </c>
      <c r="AC2" s="3" t="s">
        <v>91</v>
      </c>
    </row>
    <row r="3" spans="1:59" ht="16.2" x14ac:dyDescent="0.3">
      <c r="A3" s="97">
        <f t="shared" si="0"/>
        <v>8750</v>
      </c>
      <c r="B3" s="97">
        <f t="shared" si="1"/>
        <v>8850</v>
      </c>
      <c r="C3" s="97">
        <f t="shared" si="2"/>
        <v>-3000</v>
      </c>
      <c r="D3" s="97">
        <f t="shared" si="3"/>
        <v>8700</v>
      </c>
      <c r="E3" s="97">
        <f t="shared" si="4"/>
        <v>9000</v>
      </c>
      <c r="F3" s="97">
        <f t="shared" si="5"/>
        <v>8900</v>
      </c>
      <c r="G3" s="97">
        <f t="shared" si="6"/>
        <v>8800</v>
      </c>
      <c r="H3" s="97">
        <f t="shared" si="7"/>
        <v>8700</v>
      </c>
      <c r="I3" s="97">
        <f t="shared" si="8"/>
        <v>8600</v>
      </c>
      <c r="J3" s="97">
        <f t="shared" si="9"/>
        <v>8500</v>
      </c>
      <c r="K3" s="97">
        <f t="shared" si="10"/>
        <v>-3000</v>
      </c>
      <c r="L3" s="97">
        <f t="shared" si="11"/>
        <v>8300</v>
      </c>
      <c r="M3" s="97">
        <f t="shared" si="12"/>
        <v>8500</v>
      </c>
      <c r="N3" s="97">
        <f t="shared" si="13"/>
        <v>8400</v>
      </c>
      <c r="O3" s="97">
        <f t="shared" si="14"/>
        <v>8300</v>
      </c>
      <c r="P3" s="97">
        <f t="shared" si="15"/>
        <v>8200</v>
      </c>
      <c r="Q3" s="97">
        <f t="shared" si="16"/>
        <v>8100</v>
      </c>
      <c r="R3" s="97">
        <f t="shared" si="17"/>
        <v>8000</v>
      </c>
      <c r="S3" s="97">
        <f t="shared" si="18"/>
        <v>-3000</v>
      </c>
      <c r="T3" s="97">
        <f t="shared" si="19"/>
        <v>8100</v>
      </c>
      <c r="U3" s="97">
        <f t="shared" si="20"/>
        <v>8100</v>
      </c>
      <c r="V3" s="97">
        <f t="shared" si="21"/>
        <v>8000</v>
      </c>
      <c r="W3" s="97">
        <f t="shared" si="22"/>
        <v>7900</v>
      </c>
      <c r="X3" s="97">
        <f t="shared" si="23"/>
        <v>7800</v>
      </c>
      <c r="Y3" s="97">
        <f t="shared" si="24"/>
        <v>7700</v>
      </c>
      <c r="Z3" s="97">
        <f t="shared" si="25"/>
        <v>7600</v>
      </c>
      <c r="AA3" s="97">
        <f t="shared" si="26"/>
        <v>-3000</v>
      </c>
      <c r="AB3" s="97">
        <f t="shared" si="27"/>
        <v>8100</v>
      </c>
      <c r="AC3" s="3" t="s">
        <v>92</v>
      </c>
    </row>
    <row r="4" spans="1:59" ht="16.2" x14ac:dyDescent="0.3">
      <c r="A4" s="97">
        <f t="shared" si="0"/>
        <v>9250</v>
      </c>
      <c r="B4" s="97">
        <f t="shared" si="1"/>
        <v>9350</v>
      </c>
      <c r="C4" s="97">
        <f t="shared" si="2"/>
        <v>-2500</v>
      </c>
      <c r="D4" s="97">
        <f t="shared" si="3"/>
        <v>9200</v>
      </c>
      <c r="E4" s="97">
        <f t="shared" si="4"/>
        <v>9500</v>
      </c>
      <c r="F4" s="97">
        <f t="shared" si="5"/>
        <v>9400</v>
      </c>
      <c r="G4" s="97">
        <f t="shared" si="6"/>
        <v>9300</v>
      </c>
      <c r="H4" s="97">
        <f t="shared" si="7"/>
        <v>9200</v>
      </c>
      <c r="I4" s="97">
        <f t="shared" si="8"/>
        <v>9100</v>
      </c>
      <c r="J4" s="97">
        <f t="shared" si="9"/>
        <v>9000</v>
      </c>
      <c r="K4" s="97">
        <f t="shared" si="10"/>
        <v>-2500</v>
      </c>
      <c r="L4" s="97">
        <f t="shared" si="11"/>
        <v>8800</v>
      </c>
      <c r="M4" s="97">
        <f t="shared" si="12"/>
        <v>9000</v>
      </c>
      <c r="N4" s="97">
        <f t="shared" si="13"/>
        <v>8900</v>
      </c>
      <c r="O4" s="97">
        <f t="shared" si="14"/>
        <v>8800</v>
      </c>
      <c r="P4" s="97">
        <f t="shared" si="15"/>
        <v>8700</v>
      </c>
      <c r="Q4" s="97">
        <f t="shared" si="16"/>
        <v>8600</v>
      </c>
      <c r="R4" s="97">
        <f t="shared" si="17"/>
        <v>8500</v>
      </c>
      <c r="S4" s="97">
        <f t="shared" si="18"/>
        <v>-2500</v>
      </c>
      <c r="T4" s="97">
        <f t="shared" si="19"/>
        <v>8600</v>
      </c>
      <c r="U4" s="97">
        <f t="shared" si="20"/>
        <v>8600</v>
      </c>
      <c r="V4" s="97">
        <f t="shared" si="21"/>
        <v>8500</v>
      </c>
      <c r="W4" s="97">
        <f t="shared" si="22"/>
        <v>8400</v>
      </c>
      <c r="X4" s="97">
        <f t="shared" si="23"/>
        <v>8300</v>
      </c>
      <c r="Y4" s="97">
        <f t="shared" si="24"/>
        <v>8200</v>
      </c>
      <c r="Z4" s="97">
        <f t="shared" si="25"/>
        <v>8100</v>
      </c>
      <c r="AA4" s="97">
        <f t="shared" si="26"/>
        <v>-2500</v>
      </c>
      <c r="AB4" s="97">
        <f t="shared" si="27"/>
        <v>8600</v>
      </c>
      <c r="AC4" s="4"/>
    </row>
    <row r="5" spans="1:59" ht="16.2" x14ac:dyDescent="0.3">
      <c r="A5" s="97">
        <f t="shared" si="0"/>
        <v>9750</v>
      </c>
      <c r="B5" s="97">
        <f t="shared" si="1"/>
        <v>9850</v>
      </c>
      <c r="C5" s="97">
        <f t="shared" si="2"/>
        <v>-2000</v>
      </c>
      <c r="D5" s="97">
        <f t="shared" si="3"/>
        <v>9700</v>
      </c>
      <c r="E5" s="97">
        <f t="shared" si="4"/>
        <v>10000</v>
      </c>
      <c r="F5" s="97">
        <f t="shared" si="5"/>
        <v>9900</v>
      </c>
      <c r="G5" s="97">
        <f t="shared" si="6"/>
        <v>9800</v>
      </c>
      <c r="H5" s="97">
        <f t="shared" si="7"/>
        <v>9700</v>
      </c>
      <c r="I5" s="97">
        <f t="shared" si="8"/>
        <v>9600</v>
      </c>
      <c r="J5" s="97">
        <f t="shared" si="9"/>
        <v>9500</v>
      </c>
      <c r="K5" s="97">
        <f t="shared" si="10"/>
        <v>-2000</v>
      </c>
      <c r="L5" s="97">
        <f t="shared" si="11"/>
        <v>9300</v>
      </c>
      <c r="M5" s="97">
        <f t="shared" si="12"/>
        <v>9500</v>
      </c>
      <c r="N5" s="97">
        <f t="shared" si="13"/>
        <v>9400</v>
      </c>
      <c r="O5" s="97">
        <f t="shared" si="14"/>
        <v>9300</v>
      </c>
      <c r="P5" s="97">
        <f t="shared" si="15"/>
        <v>9200</v>
      </c>
      <c r="Q5" s="97">
        <f t="shared" si="16"/>
        <v>9100</v>
      </c>
      <c r="R5" s="97">
        <f t="shared" si="17"/>
        <v>9000</v>
      </c>
      <c r="S5" s="97">
        <f t="shared" si="18"/>
        <v>-2000</v>
      </c>
      <c r="T5" s="97">
        <f t="shared" si="19"/>
        <v>9100</v>
      </c>
      <c r="U5" s="97">
        <f t="shared" si="20"/>
        <v>9100</v>
      </c>
      <c r="V5" s="97">
        <f t="shared" si="21"/>
        <v>9000</v>
      </c>
      <c r="W5" s="97">
        <f t="shared" si="22"/>
        <v>8900</v>
      </c>
      <c r="X5" s="97">
        <f t="shared" si="23"/>
        <v>8800</v>
      </c>
      <c r="Y5" s="97">
        <f t="shared" si="24"/>
        <v>8700</v>
      </c>
      <c r="Z5" s="97">
        <f t="shared" si="25"/>
        <v>8600</v>
      </c>
      <c r="AA5" s="97">
        <f t="shared" si="26"/>
        <v>-2000</v>
      </c>
      <c r="AB5" s="97">
        <f t="shared" si="27"/>
        <v>9100</v>
      </c>
      <c r="AC5" s="5" t="s">
        <v>93</v>
      </c>
    </row>
    <row r="6" spans="1:59" ht="16.2" x14ac:dyDescent="0.3">
      <c r="A6" s="97">
        <f t="shared" si="0"/>
        <v>10250</v>
      </c>
      <c r="B6" s="97">
        <f t="shared" si="1"/>
        <v>10350</v>
      </c>
      <c r="C6" s="97">
        <f t="shared" si="2"/>
        <v>-1500</v>
      </c>
      <c r="D6" s="97">
        <f t="shared" si="3"/>
        <v>10200</v>
      </c>
      <c r="E6" s="97">
        <f t="shared" si="4"/>
        <v>10500</v>
      </c>
      <c r="F6" s="97">
        <f t="shared" si="5"/>
        <v>10400</v>
      </c>
      <c r="G6" s="97">
        <f t="shared" si="6"/>
        <v>10300</v>
      </c>
      <c r="H6" s="97">
        <f t="shared" si="7"/>
        <v>10200</v>
      </c>
      <c r="I6" s="97">
        <f t="shared" si="8"/>
        <v>10100</v>
      </c>
      <c r="J6" s="97">
        <f t="shared" si="9"/>
        <v>10000</v>
      </c>
      <c r="K6" s="97">
        <f t="shared" si="10"/>
        <v>-1500</v>
      </c>
      <c r="L6" s="97">
        <f t="shared" si="11"/>
        <v>9800</v>
      </c>
      <c r="M6" s="97">
        <f t="shared" si="12"/>
        <v>10000</v>
      </c>
      <c r="N6" s="97">
        <f t="shared" si="13"/>
        <v>9900</v>
      </c>
      <c r="O6" s="97">
        <f t="shared" si="14"/>
        <v>9800</v>
      </c>
      <c r="P6" s="97">
        <f t="shared" si="15"/>
        <v>9700</v>
      </c>
      <c r="Q6" s="97">
        <f t="shared" si="16"/>
        <v>9600</v>
      </c>
      <c r="R6" s="97">
        <f t="shared" si="17"/>
        <v>9500</v>
      </c>
      <c r="S6" s="97">
        <f t="shared" si="18"/>
        <v>-1500</v>
      </c>
      <c r="T6" s="97">
        <f t="shared" si="19"/>
        <v>9600</v>
      </c>
      <c r="U6" s="97">
        <f t="shared" si="20"/>
        <v>9600</v>
      </c>
      <c r="V6" s="97">
        <f t="shared" si="21"/>
        <v>9500</v>
      </c>
      <c r="W6" s="97">
        <f t="shared" si="22"/>
        <v>9400</v>
      </c>
      <c r="X6" s="97">
        <f t="shared" si="23"/>
        <v>9300</v>
      </c>
      <c r="Y6" s="97">
        <f t="shared" si="24"/>
        <v>9200</v>
      </c>
      <c r="Z6" s="97">
        <f t="shared" si="25"/>
        <v>9100</v>
      </c>
      <c r="AA6" s="97">
        <f t="shared" si="26"/>
        <v>-1500</v>
      </c>
      <c r="AB6" s="97">
        <f t="shared" si="27"/>
        <v>9600</v>
      </c>
      <c r="AC6" s="4"/>
    </row>
    <row r="7" spans="1:59" ht="15" customHeight="1" x14ac:dyDescent="0.25">
      <c r="A7" s="97">
        <f t="shared" si="0"/>
        <v>10750</v>
      </c>
      <c r="B7" s="97">
        <f t="shared" si="1"/>
        <v>10850</v>
      </c>
      <c r="C7" s="97">
        <f t="shared" si="2"/>
        <v>-1000</v>
      </c>
      <c r="D7" s="97">
        <f t="shared" si="3"/>
        <v>10700</v>
      </c>
      <c r="E7" s="97">
        <f t="shared" si="4"/>
        <v>11000</v>
      </c>
      <c r="F7" s="97">
        <f t="shared" si="5"/>
        <v>10900</v>
      </c>
      <c r="G7" s="97">
        <f t="shared" si="6"/>
        <v>10800</v>
      </c>
      <c r="H7" s="97">
        <f t="shared" si="7"/>
        <v>10700</v>
      </c>
      <c r="I7" s="97">
        <f t="shared" si="8"/>
        <v>10600</v>
      </c>
      <c r="J7" s="97">
        <f t="shared" si="9"/>
        <v>10500</v>
      </c>
      <c r="K7" s="97">
        <f t="shared" si="10"/>
        <v>-1000</v>
      </c>
      <c r="L7" s="97">
        <f t="shared" si="11"/>
        <v>10300</v>
      </c>
      <c r="M7" s="97">
        <f t="shared" si="12"/>
        <v>10500</v>
      </c>
      <c r="N7" s="97">
        <f t="shared" si="13"/>
        <v>10400</v>
      </c>
      <c r="O7" s="97">
        <f t="shared" si="14"/>
        <v>10300</v>
      </c>
      <c r="P7" s="97">
        <f t="shared" si="15"/>
        <v>10200</v>
      </c>
      <c r="Q7" s="97">
        <f t="shared" si="16"/>
        <v>10100</v>
      </c>
      <c r="R7" s="97">
        <f t="shared" si="17"/>
        <v>10000</v>
      </c>
      <c r="S7" s="97">
        <f t="shared" si="18"/>
        <v>-1000</v>
      </c>
      <c r="T7" s="97">
        <f t="shared" si="19"/>
        <v>10100</v>
      </c>
      <c r="U7" s="97">
        <f t="shared" si="20"/>
        <v>10100</v>
      </c>
      <c r="V7" s="97">
        <f t="shared" si="21"/>
        <v>10000</v>
      </c>
      <c r="W7" s="97">
        <f t="shared" si="22"/>
        <v>9900</v>
      </c>
      <c r="X7" s="97">
        <f t="shared" si="23"/>
        <v>9800</v>
      </c>
      <c r="Y7" s="97">
        <f t="shared" si="24"/>
        <v>9700</v>
      </c>
      <c r="Z7" s="97">
        <f t="shared" si="25"/>
        <v>9600</v>
      </c>
      <c r="AA7" s="97">
        <f t="shared" si="26"/>
        <v>-1000</v>
      </c>
      <c r="AB7" s="97">
        <f t="shared" si="27"/>
        <v>10100</v>
      </c>
      <c r="AC7" s="6"/>
      <c r="AD7" s="7" t="s">
        <v>0</v>
      </c>
      <c r="AE7" s="6"/>
      <c r="AF7" s="6"/>
      <c r="AG7" s="6"/>
      <c r="AH7" s="6"/>
      <c r="AI7" s="6"/>
      <c r="AJ7" s="6"/>
      <c r="AK7" s="6" t="s">
        <v>1</v>
      </c>
      <c r="AL7" s="7" t="s">
        <v>1</v>
      </c>
      <c r="AM7" s="6"/>
      <c r="AN7" s="6"/>
      <c r="AO7" s="6"/>
      <c r="AP7" s="6"/>
      <c r="AQ7" s="6"/>
      <c r="AR7" s="6"/>
      <c r="AS7" s="6" t="s">
        <v>2</v>
      </c>
      <c r="AT7" s="7" t="s">
        <v>2</v>
      </c>
      <c r="AU7" s="6"/>
      <c r="AV7" s="6"/>
      <c r="AW7" s="6"/>
      <c r="AX7" s="6"/>
      <c r="AY7" s="6"/>
      <c r="AZ7" s="6"/>
      <c r="BA7" s="6" t="s">
        <v>3</v>
      </c>
      <c r="BB7" s="7" t="s">
        <v>3</v>
      </c>
      <c r="BC7" s="6"/>
      <c r="BD7" s="6"/>
      <c r="BE7" s="6"/>
      <c r="BF7" s="6"/>
      <c r="BG7" s="6"/>
    </row>
    <row r="8" spans="1:59" s="10" customFormat="1" ht="52.8" hidden="1" x14ac:dyDescent="0.25">
      <c r="A8" s="97">
        <f t="shared" ref="A8" si="28">A9-500</f>
        <v>11250</v>
      </c>
      <c r="B8" s="97">
        <f t="shared" ref="B8" si="29">B9-500</f>
        <v>11350</v>
      </c>
      <c r="C8" s="97">
        <f t="shared" ref="C8" si="30">C9-500</f>
        <v>-500</v>
      </c>
      <c r="D8" s="97">
        <f t="shared" ref="D8" si="31">D9-500</f>
        <v>11200</v>
      </c>
      <c r="E8" s="97">
        <f t="shared" ref="E8" si="32">E9-500</f>
        <v>11500</v>
      </c>
      <c r="F8" s="97">
        <f t="shared" ref="F8" si="33">F9-500</f>
        <v>11400</v>
      </c>
      <c r="G8" s="97">
        <f t="shared" ref="G8" si="34">G9-500</f>
        <v>11300</v>
      </c>
      <c r="H8" s="97">
        <f t="shared" ref="H8" si="35">H9-500</f>
        <v>11200</v>
      </c>
      <c r="I8" s="97">
        <f t="shared" ref="I8" si="36">I9-500</f>
        <v>11100</v>
      </c>
      <c r="J8" s="97">
        <f t="shared" ref="J8" si="37">J9-500</f>
        <v>11000</v>
      </c>
      <c r="K8" s="97">
        <f t="shared" ref="K8" si="38">K9-500</f>
        <v>-500</v>
      </c>
      <c r="L8" s="97">
        <f t="shared" ref="L8" si="39">L9-500</f>
        <v>10800</v>
      </c>
      <c r="M8" s="97">
        <f t="shared" ref="M8" si="40">M9-500</f>
        <v>11000</v>
      </c>
      <c r="N8" s="97">
        <f t="shared" ref="N8" si="41">N9-500</f>
        <v>10900</v>
      </c>
      <c r="O8" s="97">
        <f t="shared" ref="O8" si="42">O9-500</f>
        <v>10800</v>
      </c>
      <c r="P8" s="97">
        <f t="shared" ref="P8" si="43">P9-500</f>
        <v>10700</v>
      </c>
      <c r="Q8" s="97">
        <f t="shared" ref="Q8" si="44">Q9-500</f>
        <v>10600</v>
      </c>
      <c r="R8" s="97">
        <f t="shared" ref="R8" si="45">R9-500</f>
        <v>10500</v>
      </c>
      <c r="S8" s="97">
        <f t="shared" ref="S8" si="46">S9-500</f>
        <v>-500</v>
      </c>
      <c r="T8" s="97">
        <f t="shared" ref="T8" si="47">T9-500</f>
        <v>10600</v>
      </c>
      <c r="U8" s="97">
        <f t="shared" ref="U8:X8" si="48">U9-500</f>
        <v>10600</v>
      </c>
      <c r="V8" s="97">
        <f t="shared" si="48"/>
        <v>10500</v>
      </c>
      <c r="W8" s="97">
        <f t="shared" si="48"/>
        <v>10400</v>
      </c>
      <c r="X8" s="97">
        <f t="shared" si="48"/>
        <v>10300</v>
      </c>
      <c r="Y8" s="97">
        <f>Y9-500</f>
        <v>10200</v>
      </c>
      <c r="Z8" s="97">
        <f t="shared" ref="Z8:AB8" si="49">Z9-500</f>
        <v>10100</v>
      </c>
      <c r="AA8" s="97">
        <f t="shared" si="49"/>
        <v>-500</v>
      </c>
      <c r="AB8" s="97">
        <f t="shared" si="49"/>
        <v>10600</v>
      </c>
      <c r="AC8" s="8" t="s">
        <v>7</v>
      </c>
      <c r="AD8" s="9" t="s">
        <v>8</v>
      </c>
      <c r="AE8" s="9" t="s">
        <v>9</v>
      </c>
      <c r="AF8" s="9" t="s">
        <v>10</v>
      </c>
      <c r="AG8" s="9" t="s">
        <v>11</v>
      </c>
      <c r="AH8" s="9" t="s">
        <v>12</v>
      </c>
      <c r="AI8" s="9" t="s">
        <v>13</v>
      </c>
      <c r="AJ8" s="9" t="s">
        <v>14</v>
      </c>
      <c r="AK8" s="8" t="s">
        <v>7</v>
      </c>
      <c r="AL8" s="9" t="s">
        <v>8</v>
      </c>
      <c r="AM8" s="9" t="s">
        <v>9</v>
      </c>
      <c r="AN8" s="9" t="s">
        <v>10</v>
      </c>
      <c r="AO8" s="9" t="s">
        <v>11</v>
      </c>
      <c r="AP8" s="9" t="s">
        <v>12</v>
      </c>
      <c r="AQ8" s="9" t="s">
        <v>13</v>
      </c>
      <c r="AR8" s="9" t="s">
        <v>14</v>
      </c>
      <c r="AS8" s="8" t="s">
        <v>7</v>
      </c>
      <c r="AT8" s="9" t="s">
        <v>8</v>
      </c>
      <c r="AU8" s="9" t="s">
        <v>9</v>
      </c>
      <c r="AV8" s="9" t="s">
        <v>10</v>
      </c>
      <c r="AW8" s="9" t="s">
        <v>11</v>
      </c>
      <c r="AX8" s="9" t="s">
        <v>12</v>
      </c>
      <c r="AY8" s="9" t="s">
        <v>13</v>
      </c>
      <c r="AZ8" s="9" t="s">
        <v>14</v>
      </c>
      <c r="BA8" s="8" t="s">
        <v>7</v>
      </c>
      <c r="BB8" s="9" t="s">
        <v>8</v>
      </c>
      <c r="BC8" s="9" t="s">
        <v>9</v>
      </c>
      <c r="BD8" s="9" t="s">
        <v>11</v>
      </c>
      <c r="BE8" s="9" t="s">
        <v>12</v>
      </c>
      <c r="BF8" s="9" t="s">
        <v>13</v>
      </c>
      <c r="BG8" s="9" t="s">
        <v>14</v>
      </c>
    </row>
    <row r="9" spans="1:59" s="14" customFormat="1" ht="12.75" hidden="1" customHeight="1" x14ac:dyDescent="0.25">
      <c r="A9" s="98">
        <f>B9-100</f>
        <v>11750</v>
      </c>
      <c r="B9" s="12">
        <v>11850</v>
      </c>
      <c r="C9" s="11"/>
      <c r="D9" s="12">
        <v>11700</v>
      </c>
      <c r="E9" s="96">
        <f t="shared" ref="E9:E16" si="50">F9+100</f>
        <v>12000</v>
      </c>
      <c r="F9" s="96">
        <f t="shared" ref="F9:F16" si="51">G9+100</f>
        <v>11900</v>
      </c>
      <c r="G9" s="96">
        <f t="shared" ref="G9:G16" si="52">H9+100</f>
        <v>11800</v>
      </c>
      <c r="H9" s="96">
        <f t="shared" ref="H9:H16" si="53">I9+100</f>
        <v>11700</v>
      </c>
      <c r="I9" s="96">
        <f t="shared" ref="I9:I16" si="54">J9+100</f>
        <v>11600</v>
      </c>
      <c r="J9" s="12">
        <v>11500</v>
      </c>
      <c r="K9" s="11"/>
      <c r="L9" s="12">
        <v>11300</v>
      </c>
      <c r="M9" s="96">
        <f t="shared" ref="M9:M16" si="55">N9+100</f>
        <v>11500</v>
      </c>
      <c r="N9" s="96">
        <f t="shared" ref="N9:N16" si="56">O9+100</f>
        <v>11400</v>
      </c>
      <c r="O9" s="96">
        <f t="shared" ref="O9:O16" si="57">P9+100</f>
        <v>11300</v>
      </c>
      <c r="P9" s="96">
        <f t="shared" ref="P9:P16" si="58">Q9+100</f>
        <v>11200</v>
      </c>
      <c r="Q9" s="96">
        <f t="shared" ref="Q9:Q16" si="59">R9+100</f>
        <v>11100</v>
      </c>
      <c r="R9" s="12">
        <v>11000</v>
      </c>
      <c r="S9" s="11"/>
      <c r="T9" s="12">
        <v>11100</v>
      </c>
      <c r="U9" s="96">
        <f t="shared" ref="U9:U16" si="60">V9+100</f>
        <v>11100</v>
      </c>
      <c r="V9" s="96">
        <f t="shared" ref="V9:V16" si="61">W9+100</f>
        <v>11000</v>
      </c>
      <c r="W9" s="96">
        <f t="shared" ref="W9:W16" si="62">X9+100</f>
        <v>10900</v>
      </c>
      <c r="X9" s="96">
        <f t="shared" ref="X9:X16" si="63">Y9+100</f>
        <v>10800</v>
      </c>
      <c r="Y9" s="96">
        <f t="shared" ref="Y9:Y16" si="64">Z9+100</f>
        <v>10700</v>
      </c>
      <c r="Z9" s="12">
        <v>10600</v>
      </c>
      <c r="AA9" s="11"/>
      <c r="AB9" s="12">
        <v>11100</v>
      </c>
      <c r="AC9" s="13" t="s">
        <v>15</v>
      </c>
      <c r="AD9" s="9"/>
      <c r="AE9" s="9"/>
      <c r="AF9" s="9"/>
      <c r="AG9" s="9"/>
      <c r="AH9" s="9"/>
      <c r="AI9" s="9"/>
      <c r="AJ9" s="9"/>
      <c r="AK9" s="13" t="s">
        <v>15</v>
      </c>
      <c r="AL9" s="9"/>
      <c r="AM9" s="9"/>
      <c r="AN9" s="9"/>
      <c r="AO9" s="9"/>
      <c r="AP9" s="9"/>
      <c r="AQ9" s="9"/>
      <c r="AR9" s="9"/>
      <c r="AS9" s="8"/>
      <c r="AT9" s="9"/>
      <c r="AU9" s="9"/>
      <c r="AV9" s="9"/>
      <c r="AW9" s="9"/>
      <c r="AX9" s="9"/>
      <c r="AY9" s="9"/>
      <c r="AZ9" s="9"/>
      <c r="BA9" s="8"/>
      <c r="BB9" s="9"/>
      <c r="BC9" s="9"/>
      <c r="BD9" s="9"/>
      <c r="BE9" s="9"/>
      <c r="BF9" s="9"/>
      <c r="BG9" s="9"/>
    </row>
    <row r="10" spans="1:59" s="14" customFormat="1" ht="12.75" hidden="1" customHeight="1" x14ac:dyDescent="0.25">
      <c r="A10" s="98">
        <f>B10-200</f>
        <v>-200</v>
      </c>
      <c r="B10" s="12"/>
      <c r="C10" s="11"/>
      <c r="D10" s="12"/>
      <c r="E10" s="96">
        <f t="shared" si="50"/>
        <v>500</v>
      </c>
      <c r="F10" s="96">
        <f t="shared" si="51"/>
        <v>400</v>
      </c>
      <c r="G10" s="96">
        <f t="shared" si="52"/>
        <v>300</v>
      </c>
      <c r="H10" s="96">
        <f t="shared" si="53"/>
        <v>200</v>
      </c>
      <c r="I10" s="96">
        <f t="shared" si="54"/>
        <v>100</v>
      </c>
      <c r="J10" s="12"/>
      <c r="K10" s="11"/>
      <c r="L10" s="12"/>
      <c r="M10" s="96">
        <f t="shared" si="55"/>
        <v>500</v>
      </c>
      <c r="N10" s="96">
        <f t="shared" si="56"/>
        <v>400</v>
      </c>
      <c r="O10" s="96">
        <f t="shared" si="57"/>
        <v>300</v>
      </c>
      <c r="P10" s="96">
        <f t="shared" si="58"/>
        <v>200</v>
      </c>
      <c r="Q10" s="96">
        <f t="shared" si="59"/>
        <v>100</v>
      </c>
      <c r="R10" s="12"/>
      <c r="S10" s="11"/>
      <c r="T10" s="12"/>
      <c r="U10" s="96">
        <f t="shared" si="60"/>
        <v>500</v>
      </c>
      <c r="V10" s="96">
        <f t="shared" si="61"/>
        <v>400</v>
      </c>
      <c r="W10" s="96">
        <f t="shared" si="62"/>
        <v>300</v>
      </c>
      <c r="X10" s="96">
        <f t="shared" si="63"/>
        <v>200</v>
      </c>
      <c r="Y10" s="96">
        <f t="shared" si="64"/>
        <v>100</v>
      </c>
      <c r="Z10" s="12"/>
      <c r="AA10" s="11"/>
      <c r="AB10" s="12"/>
      <c r="AC10" s="13"/>
      <c r="AD10" s="9"/>
      <c r="AE10" s="9"/>
      <c r="AF10" s="9"/>
      <c r="AG10" s="9"/>
      <c r="AH10" s="9"/>
      <c r="AI10" s="9"/>
      <c r="AJ10" s="9"/>
      <c r="AK10" s="13"/>
      <c r="AL10" s="9"/>
      <c r="AM10" s="9"/>
      <c r="AN10" s="9"/>
      <c r="AO10" s="9"/>
      <c r="AP10" s="9"/>
      <c r="AQ10" s="9"/>
      <c r="AR10" s="9"/>
      <c r="AS10" s="8"/>
      <c r="AT10" s="9"/>
      <c r="AU10" s="9"/>
      <c r="AV10" s="9"/>
      <c r="AW10" s="9"/>
      <c r="AX10" s="9"/>
      <c r="AY10" s="9"/>
      <c r="AZ10" s="9"/>
      <c r="BA10" s="8"/>
      <c r="BB10" s="9"/>
      <c r="BC10" s="9"/>
      <c r="BD10" s="9"/>
      <c r="BE10" s="9"/>
      <c r="BF10" s="9"/>
      <c r="BG10" s="9"/>
    </row>
    <row r="11" spans="1:59" s="19" customFormat="1" ht="12.75" customHeight="1" x14ac:dyDescent="0.25">
      <c r="A11" s="98">
        <f>B11-200</f>
        <v>34300</v>
      </c>
      <c r="B11" s="12">
        <v>34500</v>
      </c>
      <c r="C11" s="11"/>
      <c r="D11" s="11"/>
      <c r="E11" s="96">
        <f t="shared" si="50"/>
        <v>34000</v>
      </c>
      <c r="F11" s="96">
        <f t="shared" si="51"/>
        <v>33900</v>
      </c>
      <c r="G11" s="96">
        <f t="shared" si="52"/>
        <v>33800</v>
      </c>
      <c r="H11" s="96">
        <f t="shared" si="53"/>
        <v>33700</v>
      </c>
      <c r="I11" s="96">
        <f t="shared" si="54"/>
        <v>33600</v>
      </c>
      <c r="J11" s="12">
        <v>33500</v>
      </c>
      <c r="K11" s="11"/>
      <c r="L11" s="11"/>
      <c r="M11" s="96">
        <f t="shared" si="55"/>
        <v>32500</v>
      </c>
      <c r="N11" s="96">
        <f t="shared" si="56"/>
        <v>32400</v>
      </c>
      <c r="O11" s="96">
        <f t="shared" si="57"/>
        <v>32300</v>
      </c>
      <c r="P11" s="96">
        <f t="shared" si="58"/>
        <v>32200</v>
      </c>
      <c r="Q11" s="96">
        <f t="shared" si="59"/>
        <v>32100</v>
      </c>
      <c r="R11" s="12">
        <v>32000</v>
      </c>
      <c r="S11" s="11"/>
      <c r="T11" s="11"/>
      <c r="U11" s="96">
        <f t="shared" si="60"/>
        <v>32285</v>
      </c>
      <c r="V11" s="96">
        <f t="shared" si="61"/>
        <v>32185</v>
      </c>
      <c r="W11" s="96">
        <f t="shared" si="62"/>
        <v>32085</v>
      </c>
      <c r="X11" s="96">
        <f t="shared" si="63"/>
        <v>31985</v>
      </c>
      <c r="Y11" s="96">
        <f t="shared" si="64"/>
        <v>31885</v>
      </c>
      <c r="Z11" s="12">
        <v>31785</v>
      </c>
      <c r="AA11" s="11"/>
      <c r="AB11" s="11"/>
      <c r="AC11" s="15" t="s">
        <v>16</v>
      </c>
      <c r="AD11" s="16">
        <v>0</v>
      </c>
      <c r="AE11" s="15"/>
      <c r="AF11" s="15"/>
      <c r="AG11" s="15"/>
      <c r="AH11" s="15"/>
      <c r="AI11" s="15"/>
      <c r="AJ11" s="15"/>
      <c r="AK11" s="15" t="s">
        <v>16</v>
      </c>
      <c r="AL11" s="17">
        <f>AD11</f>
        <v>0</v>
      </c>
      <c r="AM11" s="15"/>
      <c r="AN11" s="15"/>
      <c r="AO11" s="15"/>
      <c r="AP11" s="15"/>
      <c r="AQ11" s="15"/>
      <c r="AR11" s="15"/>
      <c r="AS11" s="15" t="s">
        <v>16</v>
      </c>
      <c r="AT11" s="17">
        <f>AL11</f>
        <v>0</v>
      </c>
      <c r="AU11" s="15"/>
      <c r="AV11" s="15"/>
      <c r="AW11" s="15"/>
      <c r="AX11" s="15"/>
      <c r="AY11" s="15"/>
      <c r="AZ11" s="15"/>
      <c r="BA11" s="15" t="s">
        <v>16</v>
      </c>
      <c r="BB11" s="18">
        <f>AL11</f>
        <v>0</v>
      </c>
      <c r="BC11" s="15"/>
      <c r="BD11" s="15"/>
      <c r="BE11" s="15"/>
      <c r="BF11" s="15"/>
      <c r="BG11" s="15"/>
    </row>
    <row r="12" spans="1:59" s="14" customFormat="1" ht="12.75" customHeight="1" x14ac:dyDescent="0.25">
      <c r="A12" s="98">
        <f>B12-200</f>
        <v>149800</v>
      </c>
      <c r="B12" s="12">
        <v>150000</v>
      </c>
      <c r="C12" s="11"/>
      <c r="D12" s="11"/>
      <c r="E12" s="96">
        <f t="shared" si="50"/>
        <v>150500</v>
      </c>
      <c r="F12" s="96">
        <f t="shared" si="51"/>
        <v>150400</v>
      </c>
      <c r="G12" s="96">
        <f t="shared" si="52"/>
        <v>150300</v>
      </c>
      <c r="H12" s="96">
        <f t="shared" si="53"/>
        <v>150200</v>
      </c>
      <c r="I12" s="96">
        <f t="shared" si="54"/>
        <v>150100</v>
      </c>
      <c r="J12" s="12">
        <v>150000</v>
      </c>
      <c r="K12" s="11"/>
      <c r="L12" s="11"/>
      <c r="M12" s="96">
        <f t="shared" si="55"/>
        <v>150500</v>
      </c>
      <c r="N12" s="96">
        <f t="shared" si="56"/>
        <v>150400</v>
      </c>
      <c r="O12" s="96">
        <f t="shared" si="57"/>
        <v>150300</v>
      </c>
      <c r="P12" s="96">
        <f t="shared" si="58"/>
        <v>150200</v>
      </c>
      <c r="Q12" s="96">
        <f t="shared" si="59"/>
        <v>150100</v>
      </c>
      <c r="R12" s="12">
        <v>150000</v>
      </c>
      <c r="S12" s="11"/>
      <c r="T12" s="11"/>
      <c r="U12" s="96">
        <f t="shared" si="60"/>
        <v>150500</v>
      </c>
      <c r="V12" s="96">
        <f t="shared" si="61"/>
        <v>150400</v>
      </c>
      <c r="W12" s="96">
        <f t="shared" si="62"/>
        <v>150300</v>
      </c>
      <c r="X12" s="96">
        <f t="shared" si="63"/>
        <v>150200</v>
      </c>
      <c r="Y12" s="96">
        <f t="shared" si="64"/>
        <v>150100</v>
      </c>
      <c r="Z12" s="12">
        <v>150000</v>
      </c>
      <c r="AA12" s="11"/>
      <c r="AB12" s="11"/>
      <c r="AC12" s="15" t="s">
        <v>17</v>
      </c>
      <c r="AD12" s="16">
        <v>0</v>
      </c>
      <c r="AE12" s="15"/>
      <c r="AF12" s="15"/>
      <c r="AG12" s="15"/>
      <c r="AH12" s="15"/>
      <c r="AI12" s="15"/>
      <c r="AJ12" s="15"/>
      <c r="AK12" s="15" t="s">
        <v>17</v>
      </c>
      <c r="AL12" s="17">
        <f t="shared" ref="AL12:AL13" si="65">AD12</f>
        <v>0</v>
      </c>
      <c r="AM12" s="15"/>
      <c r="AN12" s="15"/>
      <c r="AO12" s="15"/>
      <c r="AP12" s="15"/>
      <c r="AQ12" s="15"/>
      <c r="AR12" s="15"/>
      <c r="AS12" s="15" t="s">
        <v>18</v>
      </c>
      <c r="AT12" s="17">
        <f>AL12</f>
        <v>0</v>
      </c>
      <c r="AU12" s="15"/>
      <c r="AV12" s="15"/>
      <c r="AW12" s="15"/>
      <c r="AX12" s="15"/>
      <c r="AY12" s="15"/>
      <c r="AZ12" s="15"/>
      <c r="BA12" s="15" t="s">
        <v>18</v>
      </c>
      <c r="BB12" s="18">
        <f>AL12</f>
        <v>0</v>
      </c>
      <c r="BC12" s="15"/>
      <c r="BD12" s="15"/>
      <c r="BE12" s="15"/>
      <c r="BF12" s="15"/>
      <c r="BG12" s="15"/>
    </row>
    <row r="13" spans="1:59" s="14" customFormat="1" ht="12.75" customHeight="1" x14ac:dyDescent="0.25">
      <c r="A13" s="98">
        <f t="shared" ref="A13:A35" si="66">B13-200</f>
        <v>-200</v>
      </c>
      <c r="B13" s="11"/>
      <c r="C13" s="20">
        <v>2000</v>
      </c>
      <c r="D13" s="21"/>
      <c r="E13" s="96">
        <f t="shared" si="50"/>
        <v>500</v>
      </c>
      <c r="F13" s="96">
        <f t="shared" si="51"/>
        <v>400</v>
      </c>
      <c r="G13" s="96">
        <f t="shared" si="52"/>
        <v>300</v>
      </c>
      <c r="H13" s="96">
        <f t="shared" si="53"/>
        <v>200</v>
      </c>
      <c r="I13" s="96">
        <f t="shared" si="54"/>
        <v>100</v>
      </c>
      <c r="J13" s="11"/>
      <c r="K13" s="20">
        <v>5000</v>
      </c>
      <c r="L13" s="21"/>
      <c r="M13" s="96">
        <f t="shared" si="55"/>
        <v>500</v>
      </c>
      <c r="N13" s="96">
        <f t="shared" si="56"/>
        <v>400</v>
      </c>
      <c r="O13" s="96">
        <f t="shared" si="57"/>
        <v>300</v>
      </c>
      <c r="P13" s="96">
        <f t="shared" si="58"/>
        <v>200</v>
      </c>
      <c r="Q13" s="96">
        <f t="shared" si="59"/>
        <v>100</v>
      </c>
      <c r="R13" s="11"/>
      <c r="S13" s="20">
        <v>5000</v>
      </c>
      <c r="T13" s="21"/>
      <c r="U13" s="96">
        <f t="shared" si="60"/>
        <v>500</v>
      </c>
      <c r="V13" s="96">
        <f t="shared" si="61"/>
        <v>400</v>
      </c>
      <c r="W13" s="96">
        <f t="shared" si="62"/>
        <v>300</v>
      </c>
      <c r="X13" s="96">
        <f t="shared" si="63"/>
        <v>200</v>
      </c>
      <c r="Y13" s="96">
        <f t="shared" si="64"/>
        <v>100</v>
      </c>
      <c r="Z13" s="11"/>
      <c r="AA13" s="20">
        <v>0</v>
      </c>
      <c r="AB13" s="21"/>
      <c r="AC13" s="15" t="s">
        <v>19</v>
      </c>
      <c r="AD13" s="22">
        <v>0</v>
      </c>
      <c r="AE13" s="23"/>
      <c r="AF13" s="23"/>
      <c r="AG13" s="23"/>
      <c r="AH13" s="23"/>
      <c r="AI13" s="23"/>
      <c r="AJ13" s="23"/>
      <c r="AK13" s="15" t="s">
        <v>19</v>
      </c>
      <c r="AL13" s="17">
        <f t="shared" si="65"/>
        <v>0</v>
      </c>
      <c r="AM13" s="23"/>
      <c r="AN13" s="23"/>
      <c r="AO13" s="23"/>
      <c r="AP13" s="23"/>
      <c r="AQ13" s="23"/>
      <c r="AR13" s="23"/>
      <c r="AS13" s="23" t="s">
        <v>20</v>
      </c>
      <c r="AT13" s="18">
        <f>AL13</f>
        <v>0</v>
      </c>
      <c r="AU13" s="23"/>
      <c r="AV13" s="23"/>
      <c r="AW13" s="23"/>
      <c r="AX13" s="23"/>
      <c r="AY13" s="23"/>
      <c r="AZ13" s="23"/>
      <c r="BA13" s="23" t="s">
        <v>20</v>
      </c>
      <c r="BB13" s="18">
        <f>AL13</f>
        <v>0</v>
      </c>
      <c r="BC13" s="23"/>
      <c r="BD13" s="23"/>
      <c r="BE13" s="23"/>
      <c r="BF13" s="23"/>
      <c r="BG13" s="23"/>
    </row>
    <row r="14" spans="1:59" ht="12.75" hidden="1" customHeight="1" x14ac:dyDescent="0.25">
      <c r="A14" s="98">
        <f t="shared" si="66"/>
        <v>99800</v>
      </c>
      <c r="B14" s="12">
        <v>100000</v>
      </c>
      <c r="C14" s="11"/>
      <c r="D14" s="11"/>
      <c r="E14" s="96">
        <f t="shared" si="50"/>
        <v>100500</v>
      </c>
      <c r="F14" s="96">
        <f t="shared" si="51"/>
        <v>100400</v>
      </c>
      <c r="G14" s="96">
        <f t="shared" si="52"/>
        <v>100300</v>
      </c>
      <c r="H14" s="96">
        <f t="shared" si="53"/>
        <v>100200</v>
      </c>
      <c r="I14" s="96">
        <f t="shared" si="54"/>
        <v>100100</v>
      </c>
      <c r="J14" s="12">
        <v>100000</v>
      </c>
      <c r="K14" s="11"/>
      <c r="L14" s="11"/>
      <c r="M14" s="96">
        <f t="shared" si="55"/>
        <v>100500</v>
      </c>
      <c r="N14" s="96">
        <f t="shared" si="56"/>
        <v>100400</v>
      </c>
      <c r="O14" s="96">
        <f t="shared" si="57"/>
        <v>100300</v>
      </c>
      <c r="P14" s="96">
        <f t="shared" si="58"/>
        <v>100200</v>
      </c>
      <c r="Q14" s="96">
        <f t="shared" si="59"/>
        <v>100100</v>
      </c>
      <c r="R14" s="12">
        <v>100000</v>
      </c>
      <c r="S14" s="11"/>
      <c r="T14" s="11"/>
      <c r="U14" s="96">
        <f t="shared" si="60"/>
        <v>100500</v>
      </c>
      <c r="V14" s="96">
        <f t="shared" si="61"/>
        <v>100400</v>
      </c>
      <c r="W14" s="96">
        <f t="shared" si="62"/>
        <v>100300</v>
      </c>
      <c r="X14" s="96">
        <f t="shared" si="63"/>
        <v>100200</v>
      </c>
      <c r="Y14" s="96">
        <f t="shared" si="64"/>
        <v>100100</v>
      </c>
      <c r="Z14" s="12">
        <v>100000</v>
      </c>
      <c r="AA14" s="11"/>
      <c r="AB14" s="11"/>
      <c r="AC14" s="17" t="s">
        <v>21</v>
      </c>
      <c r="AD14" s="18">
        <f>SUM(AD11:AD13)</f>
        <v>0</v>
      </c>
      <c r="AE14" s="23"/>
      <c r="AF14" s="23"/>
      <c r="AG14" s="23"/>
      <c r="AH14" s="23"/>
      <c r="AI14" s="23"/>
      <c r="AJ14" s="23"/>
      <c r="AK14" s="17" t="s">
        <v>21</v>
      </c>
      <c r="AL14" s="18">
        <f>SUM(AL11:AL13)</f>
        <v>0</v>
      </c>
      <c r="AM14" s="23"/>
      <c r="AN14" s="23"/>
      <c r="AO14" s="23"/>
      <c r="AP14" s="23"/>
      <c r="AQ14" s="23"/>
      <c r="AR14" s="23"/>
      <c r="AS14" s="17" t="s">
        <v>21</v>
      </c>
      <c r="AT14" s="18">
        <f>SUM(AT11:AT13)</f>
        <v>0</v>
      </c>
      <c r="AU14" s="23"/>
      <c r="AV14" s="23"/>
      <c r="AW14" s="23"/>
      <c r="AX14" s="23"/>
      <c r="AY14" s="23"/>
      <c r="AZ14" s="23"/>
      <c r="BA14" s="17" t="s">
        <v>21</v>
      </c>
      <c r="BB14" s="18">
        <f>SUM(BB11:BB13)</f>
        <v>0</v>
      </c>
      <c r="BC14" s="23"/>
      <c r="BD14" s="23"/>
      <c r="BE14" s="23"/>
      <c r="BF14" s="23"/>
      <c r="BG14" s="23"/>
    </row>
    <row r="15" spans="1:59" ht="12.75" hidden="1" customHeight="1" x14ac:dyDescent="0.25">
      <c r="A15" s="98">
        <f t="shared" si="66"/>
        <v>115300</v>
      </c>
      <c r="B15" s="11">
        <f>B12-B11</f>
        <v>115500</v>
      </c>
      <c r="C15" s="11"/>
      <c r="D15" s="11"/>
      <c r="E15" s="96">
        <f t="shared" si="50"/>
        <v>117000</v>
      </c>
      <c r="F15" s="96">
        <f t="shared" si="51"/>
        <v>116900</v>
      </c>
      <c r="G15" s="96">
        <f t="shared" si="52"/>
        <v>116800</v>
      </c>
      <c r="H15" s="96">
        <f t="shared" si="53"/>
        <v>116700</v>
      </c>
      <c r="I15" s="96">
        <f t="shared" si="54"/>
        <v>116600</v>
      </c>
      <c r="J15" s="11">
        <f>J12-J11</f>
        <v>116500</v>
      </c>
      <c r="K15" s="11"/>
      <c r="L15" s="11"/>
      <c r="M15" s="96">
        <f t="shared" si="55"/>
        <v>118500</v>
      </c>
      <c r="N15" s="96">
        <f t="shared" si="56"/>
        <v>118400</v>
      </c>
      <c r="O15" s="96">
        <f t="shared" si="57"/>
        <v>118300</v>
      </c>
      <c r="P15" s="96">
        <f t="shared" si="58"/>
        <v>118200</v>
      </c>
      <c r="Q15" s="96">
        <f t="shared" si="59"/>
        <v>118100</v>
      </c>
      <c r="R15" s="11">
        <f>R12-R11</f>
        <v>118000</v>
      </c>
      <c r="S15" s="11"/>
      <c r="T15" s="11"/>
      <c r="U15" s="96">
        <f t="shared" si="60"/>
        <v>118715</v>
      </c>
      <c r="V15" s="96">
        <f t="shared" si="61"/>
        <v>118615</v>
      </c>
      <c r="W15" s="96">
        <f t="shared" si="62"/>
        <v>118515</v>
      </c>
      <c r="X15" s="96">
        <f t="shared" si="63"/>
        <v>118415</v>
      </c>
      <c r="Y15" s="96">
        <f t="shared" si="64"/>
        <v>118315</v>
      </c>
      <c r="Z15" s="11">
        <f>Z12-Z11</f>
        <v>118215</v>
      </c>
      <c r="AA15" s="11"/>
      <c r="AB15" s="11"/>
      <c r="AC15" s="13" t="s">
        <v>22</v>
      </c>
      <c r="AD15" s="18"/>
      <c r="AE15" s="23"/>
      <c r="AF15" s="23"/>
      <c r="AG15" s="23"/>
      <c r="AH15" s="23"/>
      <c r="AI15" s="23"/>
      <c r="AJ15" s="23"/>
      <c r="AK15" s="13" t="s">
        <v>22</v>
      </c>
      <c r="AL15" s="18"/>
      <c r="AM15" s="23"/>
      <c r="AN15" s="23"/>
      <c r="AO15" s="23"/>
      <c r="AP15" s="23"/>
      <c r="AQ15" s="23"/>
      <c r="AR15" s="23"/>
      <c r="AS15" s="13" t="s">
        <v>22</v>
      </c>
      <c r="AT15" s="18"/>
      <c r="AU15" s="23"/>
      <c r="AV15" s="23"/>
      <c r="AW15" s="23"/>
      <c r="AX15" s="23"/>
      <c r="AY15" s="23"/>
      <c r="AZ15" s="23"/>
      <c r="BA15" s="13" t="s">
        <v>22</v>
      </c>
      <c r="BB15" s="18"/>
      <c r="BC15" s="23"/>
      <c r="BD15" s="23"/>
      <c r="BE15" s="23"/>
      <c r="BF15" s="23"/>
      <c r="BG15" s="23"/>
    </row>
    <row r="16" spans="1:59" x14ac:dyDescent="0.25">
      <c r="A16" s="98">
        <f t="shared" si="66"/>
        <v>123500</v>
      </c>
      <c r="B16" s="11">
        <f>B14+B9*2</f>
        <v>123700</v>
      </c>
      <c r="C16" s="11"/>
      <c r="D16" s="11"/>
      <c r="E16" s="96">
        <f t="shared" si="50"/>
        <v>123500</v>
      </c>
      <c r="F16" s="96">
        <f t="shared" si="51"/>
        <v>123400</v>
      </c>
      <c r="G16" s="96">
        <f t="shared" si="52"/>
        <v>123300</v>
      </c>
      <c r="H16" s="96">
        <f t="shared" si="53"/>
        <v>123200</v>
      </c>
      <c r="I16" s="96">
        <f t="shared" si="54"/>
        <v>123100</v>
      </c>
      <c r="J16" s="11">
        <f>J14+J9*2</f>
        <v>123000</v>
      </c>
      <c r="K16" s="11"/>
      <c r="L16" s="11"/>
      <c r="M16" s="96">
        <f t="shared" si="55"/>
        <v>122500</v>
      </c>
      <c r="N16" s="96">
        <f t="shared" si="56"/>
        <v>122400</v>
      </c>
      <c r="O16" s="96">
        <f t="shared" si="57"/>
        <v>122300</v>
      </c>
      <c r="P16" s="96">
        <f t="shared" si="58"/>
        <v>122200</v>
      </c>
      <c r="Q16" s="96">
        <f t="shared" si="59"/>
        <v>122100</v>
      </c>
      <c r="R16" s="11">
        <f>R14+R9*2</f>
        <v>122000</v>
      </c>
      <c r="S16" s="11"/>
      <c r="T16" s="11"/>
      <c r="U16" s="96">
        <f t="shared" si="60"/>
        <v>121700</v>
      </c>
      <c r="V16" s="96">
        <f t="shared" si="61"/>
        <v>121600</v>
      </c>
      <c r="W16" s="96">
        <f t="shared" si="62"/>
        <v>121500</v>
      </c>
      <c r="X16" s="96">
        <f t="shared" si="63"/>
        <v>121400</v>
      </c>
      <c r="Y16" s="96">
        <f t="shared" si="64"/>
        <v>121300</v>
      </c>
      <c r="Z16" s="11">
        <f>Z14+Z9*2</f>
        <v>121200</v>
      </c>
      <c r="AA16" s="11"/>
      <c r="AB16" s="11"/>
      <c r="AC16" s="15" t="s">
        <v>23</v>
      </c>
      <c r="AD16" s="22">
        <v>0</v>
      </c>
      <c r="AE16" s="24"/>
      <c r="AF16" s="23"/>
      <c r="AG16" s="23"/>
      <c r="AH16" s="23"/>
      <c r="AI16" s="23"/>
      <c r="AJ16" s="23"/>
      <c r="AK16" s="15" t="s">
        <v>23</v>
      </c>
      <c r="AL16" s="18">
        <f>AD16</f>
        <v>0</v>
      </c>
      <c r="AM16" s="24"/>
      <c r="AN16" s="23"/>
      <c r="AO16" s="23"/>
      <c r="AP16" s="23"/>
      <c r="AQ16" s="23"/>
      <c r="AR16" s="23"/>
      <c r="AS16" s="15" t="s">
        <v>24</v>
      </c>
      <c r="AT16" s="17">
        <f>AL16</f>
        <v>0</v>
      </c>
      <c r="AU16" s="23"/>
      <c r="AV16" s="23"/>
      <c r="AW16" s="23"/>
      <c r="AX16" s="23"/>
      <c r="AY16" s="23"/>
      <c r="AZ16" s="23"/>
      <c r="BA16" s="15" t="s">
        <v>24</v>
      </c>
      <c r="BB16" s="18">
        <f>AL16</f>
        <v>0</v>
      </c>
      <c r="BC16" s="23"/>
      <c r="BD16" s="23"/>
      <c r="BE16" s="23"/>
      <c r="BF16" s="23"/>
      <c r="BG16" s="23"/>
    </row>
    <row r="17" spans="1:59" ht="12.75" customHeight="1" x14ac:dyDescent="0.25">
      <c r="A17" s="98">
        <f t="shared" si="66"/>
        <v>-200</v>
      </c>
      <c r="E17" s="96">
        <f t="shared" ref="E17:I17" si="67">F17+100</f>
        <v>500</v>
      </c>
      <c r="F17" s="96">
        <f t="shared" si="67"/>
        <v>400</v>
      </c>
      <c r="G17" s="96">
        <f t="shared" si="67"/>
        <v>300</v>
      </c>
      <c r="H17" s="96">
        <f t="shared" si="67"/>
        <v>200</v>
      </c>
      <c r="I17" s="96">
        <f t="shared" si="67"/>
        <v>100</v>
      </c>
      <c r="M17" s="96">
        <f t="shared" ref="M17:Q17" si="68">N17+100</f>
        <v>500</v>
      </c>
      <c r="N17" s="96">
        <f t="shared" si="68"/>
        <v>400</v>
      </c>
      <c r="O17" s="96">
        <f t="shared" si="68"/>
        <v>300</v>
      </c>
      <c r="P17" s="96">
        <f t="shared" si="68"/>
        <v>200</v>
      </c>
      <c r="Q17" s="96">
        <f t="shared" si="68"/>
        <v>100</v>
      </c>
      <c r="U17" s="96">
        <f t="shared" ref="U17:Y17" si="69">V17+100</f>
        <v>500</v>
      </c>
      <c r="V17" s="96">
        <f t="shared" si="69"/>
        <v>400</v>
      </c>
      <c r="W17" s="96">
        <f t="shared" si="69"/>
        <v>300</v>
      </c>
      <c r="X17" s="96">
        <f t="shared" si="69"/>
        <v>200</v>
      </c>
      <c r="Y17" s="96">
        <f t="shared" si="69"/>
        <v>100</v>
      </c>
      <c r="AC17" s="26" t="s">
        <v>25</v>
      </c>
      <c r="AD17" s="27">
        <v>0</v>
      </c>
      <c r="AE17" s="23"/>
      <c r="AF17" s="23"/>
      <c r="AG17" s="23"/>
      <c r="AH17" s="23"/>
      <c r="AI17" s="23"/>
      <c r="AJ17" s="23"/>
      <c r="AK17" s="26" t="s">
        <v>25</v>
      </c>
      <c r="AL17" s="28">
        <f>AD17</f>
        <v>0</v>
      </c>
      <c r="AM17" s="23"/>
      <c r="AN17" s="23"/>
      <c r="AO17" s="23"/>
      <c r="AP17" s="23"/>
      <c r="AQ17" s="23"/>
      <c r="AR17" s="23"/>
      <c r="AS17" s="26" t="s">
        <v>26</v>
      </c>
      <c r="AT17" s="29">
        <f>AL17</f>
        <v>0</v>
      </c>
      <c r="AU17" s="23"/>
      <c r="AV17" s="23"/>
      <c r="AW17" s="23"/>
      <c r="AX17" s="23"/>
      <c r="AY17" s="23"/>
      <c r="AZ17" s="23"/>
      <c r="BA17" s="26" t="s">
        <v>26</v>
      </c>
      <c r="BB17" s="28">
        <f>AL17</f>
        <v>0</v>
      </c>
      <c r="BC17" s="23"/>
      <c r="BD17" s="23"/>
      <c r="BE17" s="23"/>
      <c r="BF17" s="23"/>
      <c r="BG17" s="23"/>
    </row>
    <row r="18" spans="1:59" ht="12.75" customHeight="1" x14ac:dyDescent="0.25">
      <c r="A18" s="98">
        <f t="shared" si="66"/>
        <v>-200</v>
      </c>
      <c r="E18" s="96">
        <f t="shared" ref="E18:I18" si="70">F18+100</f>
        <v>500</v>
      </c>
      <c r="F18" s="96">
        <f t="shared" si="70"/>
        <v>400</v>
      </c>
      <c r="G18" s="96">
        <f t="shared" si="70"/>
        <v>300</v>
      </c>
      <c r="H18" s="96">
        <f t="shared" si="70"/>
        <v>200</v>
      </c>
      <c r="I18" s="96">
        <f t="shared" si="70"/>
        <v>100</v>
      </c>
      <c r="M18" s="96">
        <f t="shared" ref="M18:Q18" si="71">N18+100</f>
        <v>500</v>
      </c>
      <c r="N18" s="96">
        <f t="shared" si="71"/>
        <v>400</v>
      </c>
      <c r="O18" s="96">
        <f t="shared" si="71"/>
        <v>300</v>
      </c>
      <c r="P18" s="96">
        <f t="shared" si="71"/>
        <v>200</v>
      </c>
      <c r="Q18" s="96">
        <f t="shared" si="71"/>
        <v>100</v>
      </c>
      <c r="U18" s="96">
        <f t="shared" ref="U18:Y18" si="72">V18+100</f>
        <v>500</v>
      </c>
      <c r="V18" s="96">
        <f t="shared" si="72"/>
        <v>400</v>
      </c>
      <c r="W18" s="96">
        <f t="shared" si="72"/>
        <v>300</v>
      </c>
      <c r="X18" s="96">
        <f t="shared" si="72"/>
        <v>200</v>
      </c>
      <c r="Y18" s="96">
        <f t="shared" si="72"/>
        <v>100</v>
      </c>
      <c r="AC18" s="15" t="s">
        <v>27</v>
      </c>
      <c r="AD18" s="18">
        <f>AD17*B24</f>
        <v>0</v>
      </c>
      <c r="AE18" s="30"/>
      <c r="AF18" s="23"/>
      <c r="AG18" s="23"/>
      <c r="AH18" s="23"/>
      <c r="AI18" s="23"/>
      <c r="AJ18" s="23"/>
      <c r="AK18" s="15" t="s">
        <v>27</v>
      </c>
      <c r="AL18" s="18">
        <f>AL17*J24</f>
        <v>0</v>
      </c>
      <c r="AM18" s="30"/>
      <c r="AN18" s="23"/>
      <c r="AO18" s="23"/>
      <c r="AP18" s="23"/>
      <c r="AQ18" s="23"/>
      <c r="AR18" s="23"/>
      <c r="AS18" s="15" t="s">
        <v>28</v>
      </c>
      <c r="AT18" s="17">
        <f>AT17</f>
        <v>0</v>
      </c>
      <c r="AU18" s="23"/>
      <c r="AV18" s="23"/>
      <c r="AW18" s="23"/>
      <c r="AX18" s="23"/>
      <c r="AY18" s="23"/>
      <c r="AZ18" s="23"/>
      <c r="BA18" s="15" t="s">
        <v>28</v>
      </c>
      <c r="BB18" s="17">
        <f>BB17</f>
        <v>0</v>
      </c>
      <c r="BC18" s="23"/>
      <c r="BD18" s="23"/>
      <c r="BE18" s="23"/>
      <c r="BF18" s="23"/>
      <c r="BG18" s="23"/>
    </row>
    <row r="19" spans="1:59" ht="12.75" customHeight="1" x14ac:dyDescent="0.25">
      <c r="A19" s="98" t="e">
        <f t="shared" si="66"/>
        <v>#VALUE!</v>
      </c>
      <c r="B19" s="31" t="s">
        <v>4</v>
      </c>
      <c r="C19" s="31" t="s">
        <v>5</v>
      </c>
      <c r="D19" s="31" t="s">
        <v>6</v>
      </c>
      <c r="E19" s="96" t="e">
        <f t="shared" ref="E19:I19" si="73">F19+100</f>
        <v>#VALUE!</v>
      </c>
      <c r="F19" s="96" t="e">
        <f t="shared" si="73"/>
        <v>#VALUE!</v>
      </c>
      <c r="G19" s="96" t="e">
        <f t="shared" si="73"/>
        <v>#VALUE!</v>
      </c>
      <c r="H19" s="96" t="e">
        <f t="shared" si="73"/>
        <v>#VALUE!</v>
      </c>
      <c r="I19" s="96" t="e">
        <f t="shared" si="73"/>
        <v>#VALUE!</v>
      </c>
      <c r="J19" s="31" t="s">
        <v>4</v>
      </c>
      <c r="K19" s="31" t="s">
        <v>5</v>
      </c>
      <c r="L19" s="31" t="s">
        <v>6</v>
      </c>
      <c r="M19" s="96" t="e">
        <f t="shared" ref="M19:Q19" si="74">N19+100</f>
        <v>#VALUE!</v>
      </c>
      <c r="N19" s="96" t="e">
        <f t="shared" si="74"/>
        <v>#VALUE!</v>
      </c>
      <c r="O19" s="96" t="e">
        <f t="shared" si="74"/>
        <v>#VALUE!</v>
      </c>
      <c r="P19" s="96" t="e">
        <f t="shared" si="74"/>
        <v>#VALUE!</v>
      </c>
      <c r="Q19" s="96" t="e">
        <f t="shared" si="74"/>
        <v>#VALUE!</v>
      </c>
      <c r="R19" s="31" t="s">
        <v>4</v>
      </c>
      <c r="S19" s="31" t="s">
        <v>5</v>
      </c>
      <c r="T19" s="31" t="s">
        <v>6</v>
      </c>
      <c r="U19" s="96" t="e">
        <f t="shared" ref="U19:Y19" si="75">V19+100</f>
        <v>#VALUE!</v>
      </c>
      <c r="V19" s="96" t="e">
        <f t="shared" si="75"/>
        <v>#VALUE!</v>
      </c>
      <c r="W19" s="96" t="e">
        <f t="shared" si="75"/>
        <v>#VALUE!</v>
      </c>
      <c r="X19" s="96" t="e">
        <f t="shared" si="75"/>
        <v>#VALUE!</v>
      </c>
      <c r="Y19" s="96" t="e">
        <f t="shared" si="75"/>
        <v>#VALUE!</v>
      </c>
      <c r="Z19" s="31" t="s">
        <v>4</v>
      </c>
      <c r="AA19" s="31" t="s">
        <v>5</v>
      </c>
      <c r="AB19" s="31" t="s">
        <v>6</v>
      </c>
      <c r="AC19" s="15" t="s">
        <v>29</v>
      </c>
      <c r="AD19" s="22">
        <v>0</v>
      </c>
      <c r="AE19" s="30"/>
      <c r="AF19" s="18"/>
      <c r="AG19" s="23"/>
      <c r="AH19" s="23"/>
      <c r="AI19" s="23"/>
      <c r="AJ19" s="23"/>
      <c r="AK19" s="15" t="s">
        <v>29</v>
      </c>
      <c r="AL19" s="18">
        <f>AD19</f>
        <v>0</v>
      </c>
      <c r="AM19" s="30"/>
      <c r="AN19" s="18"/>
      <c r="AO19" s="23"/>
      <c r="AP19" s="23"/>
      <c r="AQ19" s="23"/>
      <c r="AR19" s="23"/>
      <c r="AS19" s="15" t="s">
        <v>30</v>
      </c>
      <c r="AT19" s="18">
        <f>AL19</f>
        <v>0</v>
      </c>
      <c r="AU19" s="23"/>
      <c r="AV19" s="23"/>
      <c r="AW19" s="23"/>
      <c r="AX19" s="23"/>
      <c r="AY19" s="23"/>
      <c r="AZ19" s="23"/>
      <c r="BA19" s="15" t="s">
        <v>30</v>
      </c>
      <c r="BB19" s="18">
        <f>AL19</f>
        <v>0</v>
      </c>
      <c r="BC19" s="23"/>
      <c r="BD19" s="23"/>
      <c r="BE19" s="23"/>
      <c r="BF19" s="23"/>
      <c r="BG19" s="23"/>
    </row>
    <row r="20" spans="1:59" ht="12.75" hidden="1" customHeight="1" x14ac:dyDescent="0.25">
      <c r="A20" s="98">
        <f t="shared" si="66"/>
        <v>-199.8</v>
      </c>
      <c r="B20" s="32">
        <v>0.2</v>
      </c>
      <c r="C20" s="32">
        <v>7.4999999999999997E-2</v>
      </c>
      <c r="D20" s="32">
        <v>0.18</v>
      </c>
      <c r="E20" s="96">
        <f t="shared" ref="E20:I20" si="76">F20+100</f>
        <v>500.2</v>
      </c>
      <c r="F20" s="96">
        <f t="shared" si="76"/>
        <v>400.2</v>
      </c>
      <c r="G20" s="96">
        <f t="shared" si="76"/>
        <v>300.2</v>
      </c>
      <c r="H20" s="96">
        <f t="shared" si="76"/>
        <v>200.2</v>
      </c>
      <c r="I20" s="96">
        <f t="shared" si="76"/>
        <v>100.2</v>
      </c>
      <c r="J20" s="32">
        <v>0.2</v>
      </c>
      <c r="K20" s="32">
        <v>7.4999999999999997E-2</v>
      </c>
      <c r="L20" s="32">
        <v>0.18</v>
      </c>
      <c r="M20" s="96">
        <f t="shared" ref="M20:Q20" si="77">N20+100</f>
        <v>500.2</v>
      </c>
      <c r="N20" s="96">
        <f t="shared" si="77"/>
        <v>400.2</v>
      </c>
      <c r="O20" s="96">
        <f t="shared" si="77"/>
        <v>300.2</v>
      </c>
      <c r="P20" s="96">
        <f t="shared" si="77"/>
        <v>200.2</v>
      </c>
      <c r="Q20" s="96">
        <f t="shared" si="77"/>
        <v>100.2</v>
      </c>
      <c r="R20" s="32">
        <v>0.2</v>
      </c>
      <c r="S20" s="32">
        <v>7.4999999999999997E-2</v>
      </c>
      <c r="T20" s="32">
        <v>0.18</v>
      </c>
      <c r="U20" s="96">
        <f t="shared" ref="U20:Y20" si="78">V20+100</f>
        <v>500.2</v>
      </c>
      <c r="V20" s="96">
        <f t="shared" si="78"/>
        <v>400.2</v>
      </c>
      <c r="W20" s="96">
        <f t="shared" si="78"/>
        <v>300.2</v>
      </c>
      <c r="X20" s="96">
        <f t="shared" si="78"/>
        <v>200.2</v>
      </c>
      <c r="Y20" s="96">
        <f t="shared" si="78"/>
        <v>100.2</v>
      </c>
      <c r="Z20" s="32">
        <v>0.2</v>
      </c>
      <c r="AA20" s="32">
        <v>0</v>
      </c>
      <c r="AB20" s="32">
        <v>0.18</v>
      </c>
      <c r="AC20" s="17" t="s">
        <v>31</v>
      </c>
      <c r="AD20" s="18">
        <f>IF(AD16-AD18&gt;0,AD16-AD18,0)+IF(AD14&gt;0,AD14,0)+IF(AD19&gt;0,AD19,0)</f>
        <v>0</v>
      </c>
      <c r="AE20" s="17">
        <f>IF(AD20&gt;0,IF(AD23&lt;B14,IF(AD20&gt;B9,B9,AD20),IF(AD23&lt;B16,MIN(SUM(B16-AD23)/2,AD20),0)),0)</f>
        <v>0</v>
      </c>
      <c r="AF20" s="17">
        <f>-IF(AND(AE20&gt;0,AD21&gt;C13,AD20&lt;AE20+B11,AD20&gt;B11+AE20-B9),MIN(AD21-C13,AE20,AE20+B11-AD20),0)</f>
        <v>0</v>
      </c>
      <c r="AG20" s="17">
        <f>IF(AD20-AE20-AF20&gt;0,AD20-AE20-AF20,0)</f>
        <v>0</v>
      </c>
      <c r="AH20" s="17">
        <f>IF(AG20&gt;0,IF(AG20&lt;B11,AG20,B11),0)</f>
        <v>0</v>
      </c>
      <c r="AI20" s="17">
        <f>IF(AG20&gt;B11,IF(AG20&lt;=B12,AG20-AH20,B12-AH20),0)</f>
        <v>0</v>
      </c>
      <c r="AJ20" s="17">
        <f>IF(AG20&gt;B12,AG20-AH20-AI20,0)</f>
        <v>0</v>
      </c>
      <c r="AK20" s="17" t="s">
        <v>31</v>
      </c>
      <c r="AL20" s="18">
        <f>IF(AL16-AL18&gt;0,AL16-AL18,0)+IF(AL14&gt;0,AL14,0)+IF(AL19&gt;0,AL19,0)</f>
        <v>0</v>
      </c>
      <c r="AM20" s="17">
        <f>IF(AL20&gt;0,IF(AL23&lt;J14,IF(AL20&gt;J9,J9,AL20),IF(AL23&lt;J16,MIN(SUM(J16-AL23)/2,AL20),0)),0)</f>
        <v>0</v>
      </c>
      <c r="AN20" s="17">
        <f>-IF(AND(AM20&gt;0,AL21&gt;K13,AL20&lt;AM20+J11,AL20&gt;J11+AM20-J9),MIN(AL21-K13,AM20,AM20+J11-AL20),0)</f>
        <v>0</v>
      </c>
      <c r="AO20" s="17">
        <f>IF(AL20-AM20-AN20&gt;0,AL20-AM20-AN20,0)</f>
        <v>0</v>
      </c>
      <c r="AP20" s="17">
        <f>IF(AO20&gt;0,IF(AO20&lt;J11,AO20,J11),0)</f>
        <v>0</v>
      </c>
      <c r="AQ20" s="17">
        <f>IF(AO20&gt;J11,IF(AO20&lt;=J12,AO20-AP20,J12-AP20),0)</f>
        <v>0</v>
      </c>
      <c r="AR20" s="17">
        <f>IF(AO20&gt;J12,AO20-AP20-AQ20,0)</f>
        <v>0</v>
      </c>
      <c r="AS20" s="17" t="s">
        <v>31</v>
      </c>
      <c r="AT20" s="18">
        <f>IF(AT16-AT18&gt;0,AT16-AT18,0)+IF(AT14&gt;0,AT14,0)+IF(AT19&gt;0,AT19,0)</f>
        <v>0</v>
      </c>
      <c r="AU20" s="17">
        <f>IF(AT20&gt;0,IF(AT23&lt;R14,IF(AT20&gt;R9,R9,AT20),IF(AT23&lt;R16,MIN(SUM(R16-AT23)/2,AT20),0)),0)</f>
        <v>0</v>
      </c>
      <c r="AV20" s="17">
        <f>-IF(AND(AU20&gt;0,AT21&gt;S13,AT20&lt;AU20+R11,AT20&gt;R11+AU20-R9),MIN(AT21-S13,AU20,AU20+R11-AT20),0)</f>
        <v>0</v>
      </c>
      <c r="AW20" s="17">
        <f>IF(AT20-AU20-AV20&gt;0,AT20-AU20-AV20,0)</f>
        <v>0</v>
      </c>
      <c r="AX20" s="17">
        <f>IF(AW20&gt;0,IF(AW20&lt;R11,AW20,R11),0)</f>
        <v>0</v>
      </c>
      <c r="AY20" s="17">
        <f>IF(AW20&gt;R11,IF(AW20&lt;=R12,AW20-AX20,R12-AX20),0)</f>
        <v>0</v>
      </c>
      <c r="AZ20" s="17">
        <f>IF(AW20&gt;R12,AW20-AX20-AY20,0)</f>
        <v>0</v>
      </c>
      <c r="BA20" s="17" t="s">
        <v>31</v>
      </c>
      <c r="BB20" s="18">
        <f>IF(BB16-BB18&gt;0,BB16-BB18,0)+IF(BB14&gt;0,BB14,0)+IF(BB19&gt;0,BB19,0)</f>
        <v>0</v>
      </c>
      <c r="BC20" s="17">
        <f>IF(BB20&gt;0,IF(BB23&lt;Z14,IF(BB20&gt;Z9,Z9,BB20),IF(BB23&lt;Z16,MIN(SUM(Z16-BB23)/2,BB20),0)),0)</f>
        <v>0</v>
      </c>
      <c r="BD20" s="17">
        <f>IF(BB20-BC20&gt;0,BB20-BC20,0)</f>
        <v>0</v>
      </c>
      <c r="BE20" s="17">
        <f>IF(BD20&gt;Z11,Z11,BD20)</f>
        <v>0</v>
      </c>
      <c r="BF20" s="17">
        <f>IF(BD20&gt;Z11,IF(BD20&lt;=Z12,BD20-BE20,Z12-BE20),0)</f>
        <v>0</v>
      </c>
      <c r="BG20" s="17">
        <f>IF(BD20&gt;Z12,BD20-BE20-BF20,0)</f>
        <v>0</v>
      </c>
    </row>
    <row r="21" spans="1:59" ht="12.75" customHeight="1" x14ac:dyDescent="0.25">
      <c r="A21" s="98">
        <f t="shared" si="66"/>
        <v>-199.6</v>
      </c>
      <c r="B21" s="32">
        <v>0.4</v>
      </c>
      <c r="C21" s="32">
        <v>0.32500000000000001</v>
      </c>
      <c r="D21" s="32">
        <v>0.28000000000000003</v>
      </c>
      <c r="E21" s="96">
        <f t="shared" ref="E21:I21" si="79">F21+100</f>
        <v>500.4</v>
      </c>
      <c r="F21" s="96">
        <f t="shared" si="79"/>
        <v>400.4</v>
      </c>
      <c r="G21" s="96">
        <f t="shared" si="79"/>
        <v>300.39999999999998</v>
      </c>
      <c r="H21" s="96">
        <f t="shared" si="79"/>
        <v>200.4</v>
      </c>
      <c r="I21" s="96">
        <f t="shared" si="79"/>
        <v>100.4</v>
      </c>
      <c r="J21" s="32">
        <v>0.4</v>
      </c>
      <c r="K21" s="32">
        <v>0.32500000000000001</v>
      </c>
      <c r="L21" s="32">
        <v>0.28000000000000003</v>
      </c>
      <c r="M21" s="96">
        <f t="shared" ref="M21:Q21" si="80">N21+100</f>
        <v>500.4</v>
      </c>
      <c r="N21" s="96">
        <f t="shared" si="80"/>
        <v>400.4</v>
      </c>
      <c r="O21" s="96">
        <f t="shared" si="80"/>
        <v>300.39999999999998</v>
      </c>
      <c r="P21" s="96">
        <f t="shared" si="80"/>
        <v>200.4</v>
      </c>
      <c r="Q21" s="96">
        <f t="shared" si="80"/>
        <v>100.4</v>
      </c>
      <c r="R21" s="32">
        <v>0.4</v>
      </c>
      <c r="S21" s="32">
        <v>0.32500000000000001</v>
      </c>
      <c r="T21" s="32">
        <v>0.28000000000000003</v>
      </c>
      <c r="U21" s="96">
        <f t="shared" ref="U21:Y21" si="81">V21+100</f>
        <v>500.4</v>
      </c>
      <c r="V21" s="96">
        <f t="shared" si="81"/>
        <v>400.4</v>
      </c>
      <c r="W21" s="96">
        <f t="shared" si="81"/>
        <v>300.39999999999998</v>
      </c>
      <c r="X21" s="96">
        <f t="shared" si="81"/>
        <v>200.4</v>
      </c>
      <c r="Y21" s="96">
        <f t="shared" si="81"/>
        <v>100.4</v>
      </c>
      <c r="Z21" s="32">
        <v>0.4</v>
      </c>
      <c r="AA21" s="32">
        <v>0.32500000000000001</v>
      </c>
      <c r="AB21" s="32">
        <v>0.28000000000000003</v>
      </c>
      <c r="AC21" s="33" t="s">
        <v>81</v>
      </c>
      <c r="AD21" s="22">
        <v>0</v>
      </c>
      <c r="AE21" s="15">
        <f>IF(AD21&gt;0,MIN(AD21,IF(AD23&gt;0,IF(AD23&lt;B14,IF(AD23&gt;B9,B9,AD23),IF(AD23&lt;B16,(B16-AD23)/2,0)),0)-AE20),0)</f>
        <v>0</v>
      </c>
      <c r="AF21" s="15">
        <f>-AF20</f>
        <v>0</v>
      </c>
      <c r="AG21" s="15">
        <f>IF(AD21-AE21-AF21&gt;0,AD21-AE21-AF21,0)</f>
        <v>0</v>
      </c>
      <c r="AH21" s="15">
        <f>IF(AH20=B11,0,IF(AG21&gt;B11-AH20,B11-AH20,AG21))</f>
        <v>0</v>
      </c>
      <c r="AI21" s="15">
        <f>IF(AI20=B15,0,IF(AG21-AH21&gt;0,IF(AG21-AH21&lt;=B12-AH21-AH20-AI20,AG21-AH21,B12-AH21-AH20-AI20),0))</f>
        <v>0</v>
      </c>
      <c r="AJ21" s="15">
        <f>IF(AJ20&gt;0,AG21,IF(AG21-AH21-AI21&gt;0,AG21-AH21-AI21,0))</f>
        <v>0</v>
      </c>
      <c r="AK21" s="15" t="s">
        <v>32</v>
      </c>
      <c r="AL21" s="18">
        <f>AD21</f>
        <v>0</v>
      </c>
      <c r="AM21" s="15">
        <f>IF(AL21&gt;0,MIN(AL21,IF(AL23&gt;0,IF(AL23&lt;J14,IF(AL23&gt;J9,J9,AL23),IF(AL23&lt;J16,(J16-AL23)/2,0)),0)-AM20),0)</f>
        <v>0</v>
      </c>
      <c r="AN21" s="15">
        <f>-AN20</f>
        <v>0</v>
      </c>
      <c r="AO21" s="15">
        <f>IF(AL21-AM21-AN21&gt;0,AL21-AM21-AN21,0)</f>
        <v>0</v>
      </c>
      <c r="AP21" s="15">
        <f>IF(AP20=J11,0,IF(AO21&gt;J11-AP20,J11-AP20,AO21))</f>
        <v>0</v>
      </c>
      <c r="AQ21" s="15">
        <f>IF(AQ20=J15,0,IF(AO21-AP21&gt;0,IF(AO21-AP21&lt;=J12-AP21-AP20-AQ20,AO21-AP21,J12-AP21-AP20-AQ20),0))</f>
        <v>0</v>
      </c>
      <c r="AR21" s="15">
        <f>IF(AR20&gt;0,AO21,IF(AO21-AP21-AQ21&gt;0,AO21-AP21-AQ21,0))</f>
        <v>0</v>
      </c>
      <c r="AS21" s="15" t="s">
        <v>33</v>
      </c>
      <c r="AT21" s="17">
        <f>AL21</f>
        <v>0</v>
      </c>
      <c r="AU21" s="15">
        <f>IF(AT21&gt;0,MIN(AT21,IF(AT23&gt;0,IF(AT23&lt;R14,IF(AT23&gt;R9,R9,AT23),IF(AT23&lt;R16,(R16-AT23)/2,0)),0)-AU20),0)</f>
        <v>0</v>
      </c>
      <c r="AV21" s="15">
        <f>-AV20</f>
        <v>0</v>
      </c>
      <c r="AW21" s="15">
        <f>IF(AT21-AU21-AV21&gt;0,AT21-AU21-AV21,0)</f>
        <v>0</v>
      </c>
      <c r="AX21" s="15">
        <f>IF(AX20=R11,0,IF(AW21&gt;R11-AX20,R11-AX20,AW21))</f>
        <v>0</v>
      </c>
      <c r="AY21" s="15">
        <f>IF(AY20=R15,0,IF(AW21-AX21&gt;0,IF(AW21-AX21&lt;=R12-AX21-AX20-AY20,AW21-AX21,R12-AX21-AX20-AY20),0))</f>
        <v>0</v>
      </c>
      <c r="AZ21" s="15">
        <f>IF(AZ20&gt;0,AW21,IF(AW21-AX21-AY21&gt;0,AW21-AX21-AY21,0))</f>
        <v>0</v>
      </c>
      <c r="BA21" s="15" t="s">
        <v>34</v>
      </c>
      <c r="BB21" s="17">
        <f>AL21/90*100</f>
        <v>0</v>
      </c>
      <c r="BC21" s="15">
        <f>IF(BB21&gt;0,MIN(BB21,IF(BB23&gt;0,IF(BB23&lt;Z14,IF(BB23&gt;Z9,Z9,BB23),IF(BB23&lt;Z16,(Z16-BB23)/2,0)),0)-BC20),0)</f>
        <v>0</v>
      </c>
      <c r="BD21" s="15">
        <f>IF(BB21-BC21&gt;0,BB21-BC21,0)</f>
        <v>0</v>
      </c>
      <c r="BE21" s="15">
        <f>IF(BE20=Z11,0,IF(BD21&gt;Z11-BE20,Z11-BE20,BD21))</f>
        <v>0</v>
      </c>
      <c r="BF21" s="15">
        <f>IF(BF20=Z15,0,IF(BD21-BE21&gt;0,IF(BD21-BE21&lt;=Z12-BE21-BE20-BF20,BD21-BE21,Z12-BE21-BE20-BF20),0))</f>
        <v>0</v>
      </c>
      <c r="BG21" s="15">
        <f>IF(BG20&gt;0,BD21,IF(BD21-BE21-BF21&gt;0,BD21-BE21-BF21,0))</f>
        <v>0</v>
      </c>
    </row>
    <row r="22" spans="1:59" ht="12.75" hidden="1" customHeight="1" x14ac:dyDescent="0.25">
      <c r="A22" s="98">
        <f t="shared" si="66"/>
        <v>-199.55</v>
      </c>
      <c r="B22" s="32">
        <v>0.45</v>
      </c>
      <c r="C22" s="32">
        <v>0.38100000000000001</v>
      </c>
      <c r="D22" s="32"/>
      <c r="E22" s="96">
        <f t="shared" ref="E22:I22" si="82">F22+100</f>
        <v>500.45</v>
      </c>
      <c r="F22" s="96">
        <f t="shared" si="82"/>
        <v>400.45</v>
      </c>
      <c r="G22" s="96">
        <f t="shared" si="82"/>
        <v>300.45</v>
      </c>
      <c r="H22" s="96">
        <f t="shared" si="82"/>
        <v>200.45</v>
      </c>
      <c r="I22" s="96">
        <f t="shared" si="82"/>
        <v>100.45</v>
      </c>
      <c r="J22" s="32">
        <v>0.45</v>
      </c>
      <c r="K22" s="32">
        <v>0.38100000000000001</v>
      </c>
      <c r="L22" s="32"/>
      <c r="M22" s="96">
        <f t="shared" ref="M22:Q22" si="83">N22+100</f>
        <v>500.45</v>
      </c>
      <c r="N22" s="96">
        <f t="shared" si="83"/>
        <v>400.45</v>
      </c>
      <c r="O22" s="96">
        <f t="shared" si="83"/>
        <v>300.45</v>
      </c>
      <c r="P22" s="96">
        <f t="shared" si="83"/>
        <v>200.45</v>
      </c>
      <c r="Q22" s="96">
        <f t="shared" si="83"/>
        <v>100.45</v>
      </c>
      <c r="R22" s="32">
        <v>0.45</v>
      </c>
      <c r="S22" s="32">
        <v>0.38100000000000001</v>
      </c>
      <c r="T22" s="32">
        <v>0.28000000000000003</v>
      </c>
      <c r="U22" s="96">
        <f t="shared" ref="U22:Y22" si="84">V22+100</f>
        <v>500.45</v>
      </c>
      <c r="V22" s="96">
        <f t="shared" si="84"/>
        <v>400.45</v>
      </c>
      <c r="W22" s="96">
        <f t="shared" si="84"/>
        <v>300.45</v>
      </c>
      <c r="X22" s="96">
        <f t="shared" si="84"/>
        <v>200.45</v>
      </c>
      <c r="Y22" s="96">
        <f t="shared" si="84"/>
        <v>100.45</v>
      </c>
      <c r="Z22" s="32">
        <v>0.45</v>
      </c>
      <c r="AA22" s="32">
        <v>0.375</v>
      </c>
      <c r="AB22" s="32">
        <v>0.28000000000000003</v>
      </c>
      <c r="AC22" s="34" t="s">
        <v>35</v>
      </c>
      <c r="AD22" s="26"/>
      <c r="AE22" s="26"/>
      <c r="AF22" s="26"/>
      <c r="AG22" s="26">
        <f>SUM(AH22:AJ22)</f>
        <v>0</v>
      </c>
      <c r="AH22" s="26">
        <f>IF(AH21&gt;C13,C13,AH21)</f>
        <v>0</v>
      </c>
      <c r="AI22" s="26">
        <f>IF(AI21&gt;0,IF(AH22&lt;C13,IF(AI21&lt;=C13-AH22,AI21,C13-AH22),0),0)</f>
        <v>0</v>
      </c>
      <c r="AJ22" s="26">
        <f>IF(AH22+AI22=C13,0,IF(AG21&lt;=C13,AG21-AH21-AI21,IF(AJ21&gt;C13-AH22-AI22,C13-AH22-AI22,AJ21-AH22-AI22)))</f>
        <v>0</v>
      </c>
      <c r="AK22" s="34" t="s">
        <v>35</v>
      </c>
      <c r="AL22" s="26"/>
      <c r="AM22" s="26"/>
      <c r="AN22" s="26"/>
      <c r="AO22" s="26">
        <f>SUM(AP22:AR22)</f>
        <v>0</v>
      </c>
      <c r="AP22" s="26">
        <f>IF(AP21&gt;K13,K13,AP21)</f>
        <v>0</v>
      </c>
      <c r="AQ22" s="26">
        <f>IF(AQ21&gt;0,IF(AP22&lt;K13,IF(AQ21&lt;=K13-AP22,AQ21,K13-AP22),0),0)</f>
        <v>0</v>
      </c>
      <c r="AR22" s="26">
        <f>IF(AP22+AQ22=K13,0,IF(AO21&lt;=K13,AO21-AP21-AQ21,IF(AR21&gt;K13-AP22-AQ22,K13-AP22-AQ22,AR21-AP22-AQ22)))</f>
        <v>0</v>
      </c>
      <c r="AS22" s="34" t="s">
        <v>35</v>
      </c>
      <c r="AT22" s="34"/>
      <c r="AU22" s="26"/>
      <c r="AV22" s="26"/>
      <c r="AW22" s="26">
        <f>SUM(AX22:AZ22)</f>
        <v>0</v>
      </c>
      <c r="AX22" s="26">
        <f>IF(AX21&gt;S13,S13,AX21)</f>
        <v>0</v>
      </c>
      <c r="AY22" s="26">
        <f>IF(AY21&gt;0,IF(AX22&lt;S13,IF(AY21&lt;=S13-AX22,AY21,S13-AX22),0),0)</f>
        <v>0</v>
      </c>
      <c r="AZ22" s="26">
        <f>IF(AX22+AY22=S13,0,IF(AW21&lt;=S13,AW21-AX21-AY21,IF(AZ21&gt;S13-AX22-AY22,S13-AX22-AY22,AZ21-AX22-AY22)))</f>
        <v>0</v>
      </c>
      <c r="BA22" s="34" t="s">
        <v>36</v>
      </c>
      <c r="BB22" s="15"/>
      <c r="BC22" s="26"/>
      <c r="BD22" s="34"/>
      <c r="BE22" s="26">
        <f>BE21*0.1</f>
        <v>0</v>
      </c>
      <c r="BF22" s="26">
        <f>BF21*0.1</f>
        <v>0</v>
      </c>
      <c r="BG22" s="26">
        <f t="shared" ref="BG22" si="85">BG21*0.1</f>
        <v>0</v>
      </c>
    </row>
    <row r="23" spans="1:59" ht="12.75" customHeight="1" thickBot="1" x14ac:dyDescent="0.3">
      <c r="A23" s="98">
        <f t="shared" si="66"/>
        <v>-200</v>
      </c>
      <c r="B23" s="35"/>
      <c r="C23" s="35"/>
      <c r="D23" s="32">
        <v>0.1</v>
      </c>
      <c r="E23" s="96">
        <f t="shared" ref="E23:I23" si="86">F23+100</f>
        <v>500</v>
      </c>
      <c r="F23" s="96">
        <f t="shared" si="86"/>
        <v>400</v>
      </c>
      <c r="G23" s="96">
        <f t="shared" si="86"/>
        <v>300</v>
      </c>
      <c r="H23" s="96">
        <f t="shared" si="86"/>
        <v>200</v>
      </c>
      <c r="I23" s="96">
        <f t="shared" si="86"/>
        <v>100</v>
      </c>
      <c r="J23" s="35"/>
      <c r="K23" s="35"/>
      <c r="L23" s="32">
        <v>0.1</v>
      </c>
      <c r="M23" s="96">
        <f t="shared" ref="M23:Q23" si="87">N23+100</f>
        <v>500</v>
      </c>
      <c r="N23" s="96">
        <f t="shared" si="87"/>
        <v>400</v>
      </c>
      <c r="O23" s="96">
        <f t="shared" si="87"/>
        <v>300</v>
      </c>
      <c r="P23" s="96">
        <f t="shared" si="87"/>
        <v>200</v>
      </c>
      <c r="Q23" s="96">
        <f t="shared" si="87"/>
        <v>100</v>
      </c>
      <c r="R23" s="35"/>
      <c r="S23" s="35"/>
      <c r="T23" s="32">
        <v>0.1</v>
      </c>
      <c r="U23" s="96">
        <f t="shared" ref="U23:Y23" si="88">V23+100</f>
        <v>500</v>
      </c>
      <c r="V23" s="96">
        <f t="shared" si="88"/>
        <v>400</v>
      </c>
      <c r="W23" s="96">
        <f t="shared" si="88"/>
        <v>300</v>
      </c>
      <c r="X23" s="96">
        <f t="shared" si="88"/>
        <v>200</v>
      </c>
      <c r="Y23" s="96">
        <f t="shared" si="88"/>
        <v>100</v>
      </c>
      <c r="Z23" s="35"/>
      <c r="AA23" s="35"/>
      <c r="AB23" s="32">
        <v>0.1</v>
      </c>
      <c r="AC23" s="36" t="s">
        <v>37</v>
      </c>
      <c r="AD23" s="37">
        <f>SUM(AD20:AD21)</f>
        <v>0</v>
      </c>
      <c r="AE23" s="37">
        <f t="shared" ref="AE23" si="89">SUM(AE20:AE21)-AE22</f>
        <v>0</v>
      </c>
      <c r="AF23" s="37"/>
      <c r="AG23" s="37">
        <f t="shared" ref="AG23" si="90">SUM(AG20:AG21)-AG22</f>
        <v>0</v>
      </c>
      <c r="AH23" s="37">
        <f>SUM(AH20:AH21)-AH22</f>
        <v>0</v>
      </c>
      <c r="AI23" s="37">
        <f>SUM(AI20:AI21)-AI22</f>
        <v>0</v>
      </c>
      <c r="AJ23" s="37">
        <f>SUM(AJ20:AJ21)-AJ22</f>
        <v>0</v>
      </c>
      <c r="AK23" s="36" t="s">
        <v>37</v>
      </c>
      <c r="AL23" s="37">
        <f>SUM(AL20:AL21)</f>
        <v>0</v>
      </c>
      <c r="AM23" s="37">
        <f t="shared" ref="AM23:AO23" si="91">SUM(AM20:AM21)-AM22</f>
        <v>0</v>
      </c>
      <c r="AN23" s="37"/>
      <c r="AO23" s="37">
        <f t="shared" si="91"/>
        <v>0</v>
      </c>
      <c r="AP23" s="37">
        <f>SUM(AP20:AP21)-AP22</f>
        <v>0</v>
      </c>
      <c r="AQ23" s="37">
        <f>SUM(AQ20:AQ21)-AQ22</f>
        <v>0</v>
      </c>
      <c r="AR23" s="37">
        <f>SUM(AR20:AR21)-AR22</f>
        <v>0</v>
      </c>
      <c r="AS23" s="36" t="s">
        <v>38</v>
      </c>
      <c r="AT23" s="37">
        <f>SUM(AT20:AT21)</f>
        <v>0</v>
      </c>
      <c r="AU23" s="37">
        <f t="shared" ref="AU23:AW23" si="92">SUM(AU20:AU21)-AU22</f>
        <v>0</v>
      </c>
      <c r="AV23" s="37"/>
      <c r="AW23" s="37">
        <f t="shared" si="92"/>
        <v>0</v>
      </c>
      <c r="AX23" s="37">
        <f>SUM(AX20:AX21)-AX22</f>
        <v>0</v>
      </c>
      <c r="AY23" s="37">
        <f>SUM(AY20:AY21)-AY22</f>
        <v>0</v>
      </c>
      <c r="AZ23" s="37">
        <f>SUM(AZ20:AZ21)-AZ22</f>
        <v>0</v>
      </c>
      <c r="BA23" s="36" t="s">
        <v>38</v>
      </c>
      <c r="BB23" s="37">
        <f>SUM(BB20:BB21)</f>
        <v>0</v>
      </c>
      <c r="BC23" s="37">
        <f>SUM(BC20:BC22)</f>
        <v>0</v>
      </c>
      <c r="BD23" s="37">
        <f>SUM(BD20:BD22)</f>
        <v>0</v>
      </c>
      <c r="BE23" s="37">
        <f>SUM(BE20:BE21)-BE22</f>
        <v>0</v>
      </c>
      <c r="BF23" s="37">
        <f>SUM(BF20:BF21)-BF22</f>
        <v>0</v>
      </c>
      <c r="BG23" s="37">
        <f>SUM(BG20:BG21)-BG22</f>
        <v>0</v>
      </c>
    </row>
    <row r="24" spans="1:59" hidden="1" x14ac:dyDescent="0.25">
      <c r="A24" s="98">
        <f t="shared" si="66"/>
        <v>-199.5</v>
      </c>
      <c r="B24" s="32">
        <v>0.5</v>
      </c>
      <c r="C24" s="35"/>
      <c r="D24" s="32"/>
      <c r="E24" s="96">
        <f t="shared" ref="E24:I24" si="93">F24+100</f>
        <v>500.75</v>
      </c>
      <c r="F24" s="96">
        <f t="shared" si="93"/>
        <v>400.75</v>
      </c>
      <c r="G24" s="96">
        <f t="shared" si="93"/>
        <v>300.75</v>
      </c>
      <c r="H24" s="96">
        <f t="shared" si="93"/>
        <v>200.75</v>
      </c>
      <c r="I24" s="96">
        <f t="shared" si="93"/>
        <v>100.75</v>
      </c>
      <c r="J24" s="32">
        <v>0.75</v>
      </c>
      <c r="K24" s="35"/>
      <c r="L24" s="32"/>
      <c r="M24" s="96">
        <f t="shared" ref="M24:Q24" si="94">N24+100</f>
        <v>501</v>
      </c>
      <c r="N24" s="96">
        <f t="shared" si="94"/>
        <v>401</v>
      </c>
      <c r="O24" s="96">
        <f t="shared" si="94"/>
        <v>301</v>
      </c>
      <c r="P24" s="96">
        <f t="shared" si="94"/>
        <v>201</v>
      </c>
      <c r="Q24" s="96">
        <f t="shared" si="94"/>
        <v>101</v>
      </c>
      <c r="R24" s="32">
        <v>1</v>
      </c>
      <c r="S24" s="35"/>
      <c r="T24" s="32"/>
      <c r="U24" s="96">
        <f t="shared" ref="U24:Y24" si="95">V24+100</f>
        <v>501</v>
      </c>
      <c r="V24" s="96">
        <f t="shared" si="95"/>
        <v>401</v>
      </c>
      <c r="W24" s="96">
        <f t="shared" si="95"/>
        <v>301</v>
      </c>
      <c r="X24" s="96">
        <f t="shared" si="95"/>
        <v>201</v>
      </c>
      <c r="Y24" s="96">
        <f t="shared" si="95"/>
        <v>101</v>
      </c>
      <c r="Z24" s="32">
        <v>1</v>
      </c>
      <c r="AA24" s="35"/>
      <c r="AB24" s="32"/>
      <c r="AC24" s="38" t="s">
        <v>39</v>
      </c>
      <c r="AD24" s="15"/>
      <c r="AK24" s="38" t="s">
        <v>39</v>
      </c>
      <c r="AL24" s="15"/>
      <c r="AS24" s="38" t="s">
        <v>39</v>
      </c>
      <c r="BA24" s="38" t="s">
        <v>39</v>
      </c>
      <c r="BC24" s="18"/>
      <c r="BD24" s="18"/>
      <c r="BE24" s="18"/>
      <c r="BF24" s="18"/>
      <c r="BG24" s="18"/>
    </row>
    <row r="25" spans="1:59" ht="12.75" customHeight="1" x14ac:dyDescent="0.25">
      <c r="A25" s="98">
        <f t="shared" si="66"/>
        <v>-200</v>
      </c>
      <c r="B25" s="35"/>
      <c r="C25" s="35"/>
      <c r="D25" s="39">
        <v>10000000</v>
      </c>
      <c r="E25" s="96">
        <f t="shared" ref="E25:I25" si="96">F25+100</f>
        <v>500</v>
      </c>
      <c r="F25" s="96">
        <f t="shared" si="96"/>
        <v>400</v>
      </c>
      <c r="G25" s="96">
        <f t="shared" si="96"/>
        <v>300</v>
      </c>
      <c r="H25" s="96">
        <f t="shared" si="96"/>
        <v>200</v>
      </c>
      <c r="I25" s="96">
        <f t="shared" si="96"/>
        <v>100</v>
      </c>
      <c r="J25" s="35"/>
      <c r="K25" s="35"/>
      <c r="L25" s="39">
        <v>10000000</v>
      </c>
      <c r="M25" s="96">
        <f t="shared" ref="M25:Q25" si="97">N25+100</f>
        <v>500</v>
      </c>
      <c r="N25" s="96">
        <f t="shared" si="97"/>
        <v>400</v>
      </c>
      <c r="O25" s="96">
        <f t="shared" si="97"/>
        <v>300</v>
      </c>
      <c r="P25" s="96">
        <f t="shared" si="97"/>
        <v>200</v>
      </c>
      <c r="Q25" s="96">
        <f t="shared" si="97"/>
        <v>100</v>
      </c>
      <c r="R25" s="35"/>
      <c r="S25" s="35"/>
      <c r="T25" s="39">
        <v>10000000</v>
      </c>
      <c r="U25" s="96">
        <f t="shared" ref="U25:Y25" si="98">V25+100</f>
        <v>500</v>
      </c>
      <c r="V25" s="96">
        <f t="shared" si="98"/>
        <v>400</v>
      </c>
      <c r="W25" s="96">
        <f t="shared" si="98"/>
        <v>300</v>
      </c>
      <c r="X25" s="96">
        <f t="shared" si="98"/>
        <v>200</v>
      </c>
      <c r="Y25" s="96">
        <f t="shared" si="98"/>
        <v>100</v>
      </c>
      <c r="Z25" s="35"/>
      <c r="AA25" s="35"/>
      <c r="AB25" s="39">
        <v>10000000</v>
      </c>
      <c r="AC25" s="40" t="s">
        <v>82</v>
      </c>
      <c r="AD25" s="16">
        <v>0</v>
      </c>
      <c r="AK25" s="2" t="s">
        <v>40</v>
      </c>
      <c r="AL25" s="17">
        <f>AD25</f>
        <v>0</v>
      </c>
      <c r="AS25" s="2" t="s">
        <v>41</v>
      </c>
      <c r="AT25" s="17">
        <f>AL25</f>
        <v>0</v>
      </c>
      <c r="AU25" s="15"/>
      <c r="AV25" s="15"/>
      <c r="AW25" s="15"/>
      <c r="AX25" s="15"/>
      <c r="AY25" s="15"/>
      <c r="AZ25" s="15"/>
      <c r="BA25" s="15" t="s">
        <v>41</v>
      </c>
      <c r="BB25" s="17">
        <f>AL25</f>
        <v>0</v>
      </c>
      <c r="BC25" s="18"/>
      <c r="BD25" s="18"/>
      <c r="BE25" s="18"/>
      <c r="BF25" s="18"/>
      <c r="BG25" s="18"/>
    </row>
    <row r="26" spans="1:59" ht="12.75" customHeight="1" thickBot="1" x14ac:dyDescent="0.3">
      <c r="A26" s="98">
        <f t="shared" si="66"/>
        <v>-200</v>
      </c>
      <c r="E26" s="96">
        <f t="shared" ref="E26:I26" si="99">F26+100</f>
        <v>500</v>
      </c>
      <c r="F26" s="96">
        <f t="shared" si="99"/>
        <v>400</v>
      </c>
      <c r="G26" s="96">
        <f t="shared" si="99"/>
        <v>300</v>
      </c>
      <c r="H26" s="96">
        <f t="shared" si="99"/>
        <v>200</v>
      </c>
      <c r="I26" s="96">
        <f t="shared" si="99"/>
        <v>100</v>
      </c>
      <c r="M26" s="96">
        <f t="shared" ref="M26:Q26" si="100">N26+100</f>
        <v>500</v>
      </c>
      <c r="N26" s="96">
        <f t="shared" si="100"/>
        <v>400</v>
      </c>
      <c r="O26" s="96">
        <f t="shared" si="100"/>
        <v>300</v>
      </c>
      <c r="P26" s="96">
        <f t="shared" si="100"/>
        <v>200</v>
      </c>
      <c r="Q26" s="96">
        <f t="shared" si="100"/>
        <v>100</v>
      </c>
      <c r="U26" s="96">
        <f t="shared" ref="U26:Y26" si="101">V26+100</f>
        <v>500</v>
      </c>
      <c r="V26" s="96">
        <f t="shared" si="101"/>
        <v>400</v>
      </c>
      <c r="W26" s="96">
        <f t="shared" si="101"/>
        <v>300</v>
      </c>
      <c r="X26" s="96">
        <f t="shared" si="101"/>
        <v>200</v>
      </c>
      <c r="Y26" s="96">
        <f t="shared" si="101"/>
        <v>100</v>
      </c>
      <c r="AC26" s="36" t="s">
        <v>42</v>
      </c>
      <c r="AD26" s="37">
        <f>SUM(AD23:AD25)</f>
        <v>0</v>
      </c>
      <c r="AE26" s="15"/>
      <c r="AF26" s="15"/>
      <c r="AG26" s="15"/>
      <c r="AH26" s="15"/>
      <c r="AI26" s="15"/>
      <c r="AJ26" s="15"/>
      <c r="AK26" s="17" t="s">
        <v>42</v>
      </c>
      <c r="AL26" s="37">
        <f>SUM(AL23:AL25)</f>
        <v>0</v>
      </c>
      <c r="AM26" s="15"/>
      <c r="AN26" s="15"/>
      <c r="AO26" s="15"/>
      <c r="AP26" s="15"/>
      <c r="AQ26" s="15"/>
      <c r="AR26" s="15"/>
      <c r="AS26" s="17" t="s">
        <v>42</v>
      </c>
      <c r="AT26" s="37">
        <f>SUM(AT23:AT25)</f>
        <v>0</v>
      </c>
      <c r="AU26" s="15"/>
      <c r="AV26" s="15"/>
      <c r="AW26" s="15"/>
      <c r="AX26" s="15"/>
      <c r="AY26" s="15"/>
      <c r="AZ26" s="15"/>
      <c r="BA26" s="17" t="s">
        <v>42</v>
      </c>
      <c r="BB26" s="37">
        <f>SUM(BB23:BB25)</f>
        <v>0</v>
      </c>
    </row>
    <row r="27" spans="1:59" ht="12.75" hidden="1" customHeight="1" x14ac:dyDescent="0.25">
      <c r="A27" s="98">
        <f t="shared" si="66"/>
        <v>-200</v>
      </c>
      <c r="E27" s="96">
        <f t="shared" ref="E27:I27" si="102">F27+100</f>
        <v>500</v>
      </c>
      <c r="F27" s="96">
        <f t="shared" si="102"/>
        <v>400</v>
      </c>
      <c r="G27" s="96">
        <f t="shared" si="102"/>
        <v>300</v>
      </c>
      <c r="H27" s="96">
        <f t="shared" si="102"/>
        <v>200</v>
      </c>
      <c r="I27" s="96">
        <f t="shared" si="102"/>
        <v>100</v>
      </c>
      <c r="M27" s="96">
        <f t="shared" ref="M27:Q27" si="103">N27+100</f>
        <v>500</v>
      </c>
      <c r="N27" s="96">
        <f t="shared" si="103"/>
        <v>400</v>
      </c>
      <c r="O27" s="96">
        <f t="shared" si="103"/>
        <v>300</v>
      </c>
      <c r="P27" s="96">
        <f t="shared" si="103"/>
        <v>200</v>
      </c>
      <c r="Q27" s="96">
        <f t="shared" si="103"/>
        <v>100</v>
      </c>
      <c r="U27" s="96">
        <f t="shared" ref="U27:Y27" si="104">V27+100</f>
        <v>500</v>
      </c>
      <c r="V27" s="96">
        <f t="shared" si="104"/>
        <v>400</v>
      </c>
      <c r="W27" s="96">
        <f t="shared" si="104"/>
        <v>300</v>
      </c>
      <c r="X27" s="96">
        <f t="shared" si="104"/>
        <v>200</v>
      </c>
      <c r="Y27" s="96">
        <f t="shared" si="104"/>
        <v>100</v>
      </c>
      <c r="AC27" s="2" t="s">
        <v>43</v>
      </c>
      <c r="AD27" s="18"/>
      <c r="AE27" s="15"/>
      <c r="AF27" s="15"/>
      <c r="AG27" s="18"/>
      <c r="AH27" s="41">
        <f>B20</f>
        <v>0.2</v>
      </c>
      <c r="AI27" s="41">
        <f>B21</f>
        <v>0.4</v>
      </c>
      <c r="AJ27" s="41">
        <f>B22</f>
        <v>0.45</v>
      </c>
      <c r="AK27" s="15" t="s">
        <v>43</v>
      </c>
      <c r="AL27" s="18"/>
      <c r="AM27" s="15"/>
      <c r="AN27" s="15"/>
      <c r="AO27" s="18"/>
      <c r="AP27" s="41">
        <f>J20</f>
        <v>0.2</v>
      </c>
      <c r="AQ27" s="41">
        <f>J21</f>
        <v>0.4</v>
      </c>
      <c r="AR27" s="41">
        <f>J22</f>
        <v>0.45</v>
      </c>
      <c r="AS27" s="15" t="s">
        <v>43</v>
      </c>
      <c r="AT27" s="18"/>
      <c r="AU27" s="18"/>
      <c r="AV27" s="18"/>
      <c r="AW27" s="18"/>
      <c r="AX27" s="41">
        <f>R20</f>
        <v>0.2</v>
      </c>
      <c r="AY27" s="41">
        <f>R21</f>
        <v>0.4</v>
      </c>
      <c r="AZ27" s="41">
        <f>R22</f>
        <v>0.45</v>
      </c>
      <c r="BA27" s="15" t="s">
        <v>43</v>
      </c>
      <c r="BB27" s="18"/>
      <c r="BC27" s="18"/>
      <c r="BD27" s="18"/>
      <c r="BE27" s="42">
        <f>Z20</f>
        <v>0.2</v>
      </c>
      <c r="BF27" s="42">
        <f>Z21</f>
        <v>0.4</v>
      </c>
      <c r="BG27" s="42">
        <f>Z22</f>
        <v>0.45</v>
      </c>
    </row>
    <row r="28" spans="1:59" ht="12.75" hidden="1" customHeight="1" x14ac:dyDescent="0.25">
      <c r="A28" s="98">
        <f t="shared" si="66"/>
        <v>8224</v>
      </c>
      <c r="B28" s="12">
        <v>8424</v>
      </c>
      <c r="E28" s="96">
        <f t="shared" ref="E28:I28" si="105">F28+100</f>
        <v>8664</v>
      </c>
      <c r="F28" s="96">
        <f t="shared" si="105"/>
        <v>8564</v>
      </c>
      <c r="G28" s="96">
        <f t="shared" si="105"/>
        <v>8464</v>
      </c>
      <c r="H28" s="96">
        <f t="shared" si="105"/>
        <v>8364</v>
      </c>
      <c r="I28" s="96">
        <f t="shared" si="105"/>
        <v>8264</v>
      </c>
      <c r="J28" s="12">
        <v>8164</v>
      </c>
      <c r="M28" s="96">
        <f t="shared" ref="M28:Q28" si="106">N28+100</f>
        <v>8560</v>
      </c>
      <c r="N28" s="96">
        <f t="shared" si="106"/>
        <v>8460</v>
      </c>
      <c r="O28" s="96">
        <f t="shared" si="106"/>
        <v>8360</v>
      </c>
      <c r="P28" s="96">
        <f t="shared" si="106"/>
        <v>8260</v>
      </c>
      <c r="Q28" s="96">
        <f t="shared" si="106"/>
        <v>8160</v>
      </c>
      <c r="R28" s="12">
        <f>155*52</f>
        <v>8060</v>
      </c>
      <c r="U28" s="96">
        <f t="shared" ref="U28:Y28" si="107">V28+100</f>
        <v>8560</v>
      </c>
      <c r="V28" s="96">
        <f t="shared" si="107"/>
        <v>8460</v>
      </c>
      <c r="W28" s="96">
        <f t="shared" si="107"/>
        <v>8360</v>
      </c>
      <c r="X28" s="96">
        <f t="shared" si="107"/>
        <v>8260</v>
      </c>
      <c r="Y28" s="96">
        <f t="shared" si="107"/>
        <v>8160</v>
      </c>
      <c r="Z28" s="12">
        <f>155*52</f>
        <v>8060</v>
      </c>
      <c r="AC28" s="2" t="s">
        <v>44</v>
      </c>
      <c r="AD28" s="18"/>
      <c r="AE28" s="15"/>
      <c r="AF28" s="15"/>
      <c r="AG28" s="18"/>
      <c r="AH28" s="41">
        <f>C20</f>
        <v>7.4999999999999997E-2</v>
      </c>
      <c r="AI28" s="41">
        <f>C21</f>
        <v>0.32500000000000001</v>
      </c>
      <c r="AJ28" s="41">
        <f>C22</f>
        <v>0.38100000000000001</v>
      </c>
      <c r="AK28" s="15" t="s">
        <v>44</v>
      </c>
      <c r="AL28" s="18"/>
      <c r="AM28" s="15"/>
      <c r="AN28" s="15"/>
      <c r="AO28" s="18"/>
      <c r="AP28" s="41">
        <f>K20</f>
        <v>7.4999999999999997E-2</v>
      </c>
      <c r="AQ28" s="41">
        <f>K21</f>
        <v>0.32500000000000001</v>
      </c>
      <c r="AR28" s="41">
        <f>K22</f>
        <v>0.38100000000000001</v>
      </c>
      <c r="AS28" s="15" t="s">
        <v>44</v>
      </c>
      <c r="AT28" s="18"/>
      <c r="AU28" s="18"/>
      <c r="AV28" s="18"/>
      <c r="AW28" s="18"/>
      <c r="AX28" s="41">
        <f>S20</f>
        <v>7.4999999999999997E-2</v>
      </c>
      <c r="AY28" s="41">
        <f>S21</f>
        <v>0.32500000000000001</v>
      </c>
      <c r="AZ28" s="41">
        <f>S22</f>
        <v>0.38100000000000001</v>
      </c>
      <c r="BA28" s="15" t="s">
        <v>44</v>
      </c>
      <c r="BB28" s="18"/>
      <c r="BC28" s="18"/>
      <c r="BD28" s="18"/>
      <c r="BE28" s="42">
        <f>AA20</f>
        <v>0</v>
      </c>
      <c r="BF28" s="42">
        <f>AA21</f>
        <v>0.32500000000000001</v>
      </c>
      <c r="BG28" s="42">
        <f>AA22</f>
        <v>0.375</v>
      </c>
    </row>
    <row r="29" spans="1:59" ht="12.75" hidden="1" customHeight="1" x14ac:dyDescent="0.25">
      <c r="A29" s="98">
        <f t="shared" si="66"/>
        <v>46150</v>
      </c>
      <c r="B29" s="12">
        <v>46350</v>
      </c>
      <c r="E29" s="96">
        <f t="shared" ref="E29:I29" si="108">F29+100</f>
        <v>45500</v>
      </c>
      <c r="F29" s="96">
        <f t="shared" si="108"/>
        <v>45400</v>
      </c>
      <c r="G29" s="96">
        <f t="shared" si="108"/>
        <v>45300</v>
      </c>
      <c r="H29" s="96">
        <f t="shared" si="108"/>
        <v>45200</v>
      </c>
      <c r="I29" s="96">
        <f t="shared" si="108"/>
        <v>45100</v>
      </c>
      <c r="J29" s="12">
        <v>45000</v>
      </c>
      <c r="M29" s="96">
        <f t="shared" ref="M29:Q29" si="109">N29+100</f>
        <v>43504</v>
      </c>
      <c r="N29" s="96">
        <f t="shared" si="109"/>
        <v>43404</v>
      </c>
      <c r="O29" s="96">
        <f t="shared" si="109"/>
        <v>43304</v>
      </c>
      <c r="P29" s="96">
        <f t="shared" si="109"/>
        <v>43204</v>
      </c>
      <c r="Q29" s="96">
        <f t="shared" si="109"/>
        <v>43104</v>
      </c>
      <c r="R29" s="12">
        <f>827*52</f>
        <v>43004</v>
      </c>
      <c r="U29" s="96">
        <f t="shared" ref="U29:Y29" si="110">V29+100</f>
        <v>42880</v>
      </c>
      <c r="V29" s="96">
        <f t="shared" si="110"/>
        <v>42780</v>
      </c>
      <c r="W29" s="96">
        <f t="shared" si="110"/>
        <v>42680</v>
      </c>
      <c r="X29" s="96">
        <f t="shared" si="110"/>
        <v>42580</v>
      </c>
      <c r="Y29" s="96">
        <f t="shared" si="110"/>
        <v>42480</v>
      </c>
      <c r="Z29" s="12">
        <f>815*52</f>
        <v>42380</v>
      </c>
      <c r="AD29" s="18"/>
      <c r="AE29" s="15"/>
      <c r="AF29" s="15"/>
      <c r="AG29" s="18"/>
      <c r="AH29" s="41"/>
      <c r="AI29" s="41"/>
      <c r="AJ29" s="41"/>
      <c r="AK29" s="15"/>
      <c r="AL29" s="18"/>
      <c r="AM29" s="15"/>
      <c r="AN29" s="15"/>
      <c r="AO29" s="18"/>
      <c r="AP29" s="41"/>
      <c r="AQ29" s="41"/>
      <c r="AR29" s="41"/>
      <c r="AS29" s="15"/>
      <c r="AT29" s="18"/>
      <c r="AU29" s="18"/>
      <c r="AV29" s="18"/>
      <c r="AW29" s="18"/>
      <c r="AX29" s="41"/>
      <c r="AY29" s="41"/>
      <c r="AZ29" s="41"/>
      <c r="BA29" s="15"/>
      <c r="BB29" s="18"/>
      <c r="BC29" s="18"/>
      <c r="BD29" s="18"/>
      <c r="BE29" s="42"/>
      <c r="BF29" s="42"/>
      <c r="BG29" s="42"/>
    </row>
    <row r="30" spans="1:59" ht="12.75" hidden="1" customHeight="1" x14ac:dyDescent="0.25">
      <c r="A30" s="98">
        <f t="shared" si="66"/>
        <v>-199.88</v>
      </c>
      <c r="B30" s="32">
        <v>0.12</v>
      </c>
      <c r="E30" s="96">
        <f t="shared" ref="E30:I30" si="111">F30+100</f>
        <v>500.12</v>
      </c>
      <c r="F30" s="96">
        <f t="shared" si="111"/>
        <v>400.12</v>
      </c>
      <c r="G30" s="96">
        <f t="shared" si="111"/>
        <v>300.12</v>
      </c>
      <c r="H30" s="96">
        <f t="shared" si="111"/>
        <v>200.12</v>
      </c>
      <c r="I30" s="96">
        <f t="shared" si="111"/>
        <v>100.12</v>
      </c>
      <c r="J30" s="32">
        <v>0.12</v>
      </c>
      <c r="M30" s="96">
        <f t="shared" ref="M30:Q30" si="112">N30+100</f>
        <v>500.12</v>
      </c>
      <c r="N30" s="96">
        <f t="shared" si="112"/>
        <v>400.12</v>
      </c>
      <c r="O30" s="96">
        <f t="shared" si="112"/>
        <v>300.12</v>
      </c>
      <c r="P30" s="96">
        <f t="shared" si="112"/>
        <v>200.12</v>
      </c>
      <c r="Q30" s="96">
        <f t="shared" si="112"/>
        <v>100.12</v>
      </c>
      <c r="R30" s="32">
        <v>0.12</v>
      </c>
      <c r="U30" s="96">
        <f t="shared" ref="U30:Y30" si="113">V30+100</f>
        <v>500.12</v>
      </c>
      <c r="V30" s="96">
        <f t="shared" si="113"/>
        <v>400.12</v>
      </c>
      <c r="W30" s="96">
        <f t="shared" si="113"/>
        <v>300.12</v>
      </c>
      <c r="X30" s="96">
        <f t="shared" si="113"/>
        <v>200.12</v>
      </c>
      <c r="Y30" s="96">
        <f t="shared" si="113"/>
        <v>100.12</v>
      </c>
      <c r="Z30" s="32">
        <v>0.12</v>
      </c>
      <c r="AC30" s="2" t="s">
        <v>45</v>
      </c>
      <c r="AD30" s="15"/>
      <c r="AE30" s="23"/>
      <c r="AF30" s="23"/>
      <c r="AG30" s="23"/>
      <c r="AH30" s="23">
        <f>AH20*AH27</f>
        <v>0</v>
      </c>
      <c r="AI30" s="23">
        <f>AI20*AI27</f>
        <v>0</v>
      </c>
      <c r="AJ30" s="23">
        <f>AJ20*AJ27</f>
        <v>0</v>
      </c>
      <c r="AK30" s="15" t="s">
        <v>45</v>
      </c>
      <c r="AL30" s="15"/>
      <c r="AM30" s="23"/>
      <c r="AN30" s="23"/>
      <c r="AO30" s="23"/>
      <c r="AP30" s="23">
        <f>AP20*AP27</f>
        <v>0</v>
      </c>
      <c r="AQ30" s="23">
        <f>AQ20*AQ27</f>
        <v>0</v>
      </c>
      <c r="AR30" s="23">
        <f>AR20*AR27</f>
        <v>0</v>
      </c>
      <c r="AS30" s="15"/>
      <c r="AT30" s="15"/>
      <c r="AU30" s="23"/>
      <c r="AV30" s="23"/>
      <c r="AW30" s="23"/>
      <c r="AX30" s="23">
        <f>AX20*AX27</f>
        <v>0</v>
      </c>
      <c r="AY30" s="23">
        <f>AY20*AY27</f>
        <v>0</v>
      </c>
      <c r="AZ30" s="23">
        <f>AZ20*AZ27</f>
        <v>0</v>
      </c>
      <c r="BA30" s="23"/>
      <c r="BB30" s="15"/>
      <c r="BE30" s="15">
        <f>BE20*BE27</f>
        <v>0</v>
      </c>
      <c r="BF30" s="15">
        <f>BF20*BF27</f>
        <v>0</v>
      </c>
      <c r="BG30" s="15">
        <f>BG20*BG27</f>
        <v>0</v>
      </c>
    </row>
    <row r="31" spans="1:59" ht="12.75" hidden="1" customHeight="1" x14ac:dyDescent="0.25">
      <c r="A31" s="98">
        <f t="shared" si="66"/>
        <v>-199.91</v>
      </c>
      <c r="B31" s="32">
        <v>0.09</v>
      </c>
      <c r="E31" s="96">
        <f t="shared" ref="E31:I31" si="114">F31+100</f>
        <v>500.09000000000003</v>
      </c>
      <c r="F31" s="96">
        <f t="shared" si="114"/>
        <v>400.09000000000003</v>
      </c>
      <c r="G31" s="96">
        <f t="shared" si="114"/>
        <v>300.09000000000003</v>
      </c>
      <c r="H31" s="96">
        <f t="shared" si="114"/>
        <v>200.09</v>
      </c>
      <c r="I31" s="96">
        <f t="shared" si="114"/>
        <v>100.09</v>
      </c>
      <c r="J31" s="32">
        <v>0.09</v>
      </c>
      <c r="M31" s="96">
        <f t="shared" ref="M31:Q31" si="115">N31+100</f>
        <v>500.09000000000003</v>
      </c>
      <c r="N31" s="96">
        <f t="shared" si="115"/>
        <v>400.09000000000003</v>
      </c>
      <c r="O31" s="96">
        <f t="shared" si="115"/>
        <v>300.09000000000003</v>
      </c>
      <c r="P31" s="96">
        <f t="shared" si="115"/>
        <v>200.09</v>
      </c>
      <c r="Q31" s="96">
        <f t="shared" si="115"/>
        <v>100.09</v>
      </c>
      <c r="R31" s="32">
        <v>0.09</v>
      </c>
      <c r="U31" s="96">
        <f t="shared" ref="U31:Y31" si="116">V31+100</f>
        <v>500.09000000000003</v>
      </c>
      <c r="V31" s="96">
        <f t="shared" si="116"/>
        <v>400.09000000000003</v>
      </c>
      <c r="W31" s="96">
        <f t="shared" si="116"/>
        <v>300.09000000000003</v>
      </c>
      <c r="X31" s="96">
        <f t="shared" si="116"/>
        <v>200.09</v>
      </c>
      <c r="Y31" s="96">
        <f t="shared" si="116"/>
        <v>100.09</v>
      </c>
      <c r="Z31" s="32">
        <v>0.09</v>
      </c>
      <c r="AC31" s="2" t="s">
        <v>46</v>
      </c>
      <c r="AD31" s="15"/>
      <c r="AE31" s="15"/>
      <c r="AF31" s="15"/>
      <c r="AG31" s="15"/>
      <c r="AH31" s="23">
        <f>(AH21-AH22)*AH28</f>
        <v>0</v>
      </c>
      <c r="AI31" s="23">
        <f>(AI21-AI22)*AI28</f>
        <v>0</v>
      </c>
      <c r="AJ31" s="23">
        <f>(AJ21-AJ22)*AJ28</f>
        <v>0</v>
      </c>
      <c r="AK31" s="15" t="s">
        <v>46</v>
      </c>
      <c r="AL31" s="15"/>
      <c r="AM31" s="15"/>
      <c r="AN31" s="15"/>
      <c r="AO31" s="15"/>
      <c r="AP31" s="23">
        <f>(AP21-AP22)*AP28</f>
        <v>0</v>
      </c>
      <c r="AQ31" s="23">
        <f>(AQ21-AQ22)*AQ28</f>
        <v>0</v>
      </c>
      <c r="AR31" s="23">
        <f>(AR21-AR22)*AR28</f>
        <v>0</v>
      </c>
      <c r="AS31" s="15"/>
      <c r="AT31" s="15"/>
      <c r="AU31" s="15"/>
      <c r="AV31" s="15"/>
      <c r="AW31" s="15"/>
      <c r="AX31" s="23">
        <f>(AX21-AX22)*AX28</f>
        <v>0</v>
      </c>
      <c r="AY31" s="23">
        <f>(AY21-AY22)*AY28</f>
        <v>0</v>
      </c>
      <c r="AZ31" s="23">
        <f>(AZ21-AZ22)*AZ28</f>
        <v>0</v>
      </c>
      <c r="BA31" s="23"/>
      <c r="BB31" s="15"/>
      <c r="BE31" s="15">
        <f>IF(BE21*BE28-BE22&gt;0,BE21*BE28-BE22,0)</f>
        <v>0</v>
      </c>
      <c r="BF31" s="15">
        <f>IF(BF21*BF28-BF22&gt;0,BF21*BF28-BF22,0)</f>
        <v>0</v>
      </c>
      <c r="BG31" s="15">
        <f>IF(BG21*BG28-BG22&gt;0,BG21*BG28-BG22,0)</f>
        <v>0</v>
      </c>
    </row>
    <row r="32" spans="1:59" ht="12.75" hidden="1" customHeight="1" thickBot="1" x14ac:dyDescent="0.3">
      <c r="A32" s="98">
        <f t="shared" si="66"/>
        <v>-199.98</v>
      </c>
      <c r="B32" s="32">
        <v>0.02</v>
      </c>
      <c r="E32" s="96">
        <f t="shared" ref="E32:I32" si="117">F32+100</f>
        <v>500.02</v>
      </c>
      <c r="F32" s="96">
        <f t="shared" si="117"/>
        <v>400.02</v>
      </c>
      <c r="G32" s="96">
        <f t="shared" si="117"/>
        <v>300.02</v>
      </c>
      <c r="H32" s="96">
        <f t="shared" si="117"/>
        <v>200.01999999999998</v>
      </c>
      <c r="I32" s="96">
        <f t="shared" si="117"/>
        <v>100.02</v>
      </c>
      <c r="J32" s="32">
        <v>0.02</v>
      </c>
      <c r="M32" s="96">
        <f t="shared" ref="M32:Q32" si="118">N32+100</f>
        <v>500.02</v>
      </c>
      <c r="N32" s="96">
        <f t="shared" si="118"/>
        <v>400.02</v>
      </c>
      <c r="O32" s="96">
        <f t="shared" si="118"/>
        <v>300.02</v>
      </c>
      <c r="P32" s="96">
        <f t="shared" si="118"/>
        <v>200.01999999999998</v>
      </c>
      <c r="Q32" s="96">
        <f t="shared" si="118"/>
        <v>100.02</v>
      </c>
      <c r="R32" s="32">
        <v>0.02</v>
      </c>
      <c r="U32" s="96">
        <f t="shared" ref="U32:Y32" si="119">V32+100</f>
        <v>500.02</v>
      </c>
      <c r="V32" s="96">
        <f t="shared" si="119"/>
        <v>400.02</v>
      </c>
      <c r="W32" s="96">
        <f t="shared" si="119"/>
        <v>300.02</v>
      </c>
      <c r="X32" s="96">
        <f t="shared" si="119"/>
        <v>200.01999999999998</v>
      </c>
      <c r="Y32" s="96">
        <f t="shared" si="119"/>
        <v>100.02</v>
      </c>
      <c r="Z32" s="32">
        <v>0.02</v>
      </c>
      <c r="AD32" s="15"/>
      <c r="AE32" s="15"/>
      <c r="AF32" s="15"/>
      <c r="AG32" s="15"/>
      <c r="AH32" s="37">
        <f>SUM(AH30:AH31)</f>
        <v>0</v>
      </c>
      <c r="AI32" s="37">
        <f t="shared" ref="AI32:AJ32" si="120">SUM(AI30:AI31)</f>
        <v>0</v>
      </c>
      <c r="AJ32" s="37">
        <f t="shared" si="120"/>
        <v>0</v>
      </c>
      <c r="AK32" s="15"/>
      <c r="AL32" s="15"/>
      <c r="AM32" s="15"/>
      <c r="AN32" s="15"/>
      <c r="AO32" s="15"/>
      <c r="AP32" s="37">
        <f>SUM(AP30:AP31)</f>
        <v>0</v>
      </c>
      <c r="AQ32" s="37">
        <f t="shared" ref="AQ32:AR32" si="121">SUM(AQ30:AQ31)</f>
        <v>0</v>
      </c>
      <c r="AR32" s="37">
        <f t="shared" si="121"/>
        <v>0</v>
      </c>
      <c r="AS32" s="15"/>
      <c r="AT32" s="15"/>
      <c r="AU32" s="15"/>
      <c r="AV32" s="15"/>
      <c r="AW32" s="15"/>
      <c r="AX32" s="37">
        <f>SUM(AX30:AX31)</f>
        <v>0</v>
      </c>
      <c r="AY32" s="37">
        <f t="shared" ref="AY32:AZ32" si="122">SUM(AY30:AY31)</f>
        <v>0</v>
      </c>
      <c r="AZ32" s="37">
        <f t="shared" si="122"/>
        <v>0</v>
      </c>
      <c r="BA32" s="23"/>
      <c r="BB32" s="15"/>
      <c r="BE32" s="37">
        <f>SUM(BE30:BE31)</f>
        <v>0</v>
      </c>
      <c r="BF32" s="37">
        <f t="shared" ref="BF32:BG32" si="123">SUM(BF30:BF31)</f>
        <v>0</v>
      </c>
      <c r="BG32" s="37">
        <f t="shared" si="123"/>
        <v>0</v>
      </c>
    </row>
    <row r="33" spans="1:59" ht="12.75" hidden="1" customHeight="1" x14ac:dyDescent="0.25">
      <c r="A33" s="98">
        <f t="shared" si="66"/>
        <v>-200</v>
      </c>
      <c r="B33" s="65"/>
      <c r="C33" s="43"/>
      <c r="D33" s="43"/>
      <c r="E33" s="96">
        <f t="shared" ref="E33:I33" si="124">F33+100</f>
        <v>500</v>
      </c>
      <c r="F33" s="96">
        <f t="shared" si="124"/>
        <v>400</v>
      </c>
      <c r="G33" s="96">
        <f t="shared" si="124"/>
        <v>300</v>
      </c>
      <c r="H33" s="96">
        <f t="shared" si="124"/>
        <v>200</v>
      </c>
      <c r="I33" s="96">
        <f t="shared" si="124"/>
        <v>100</v>
      </c>
      <c r="J33" s="65"/>
      <c r="K33" s="43"/>
      <c r="L33" s="43"/>
      <c r="M33" s="96">
        <f t="shared" ref="M33:Q33" si="125">N33+100</f>
        <v>500</v>
      </c>
      <c r="N33" s="96">
        <f t="shared" si="125"/>
        <v>400</v>
      </c>
      <c r="O33" s="96">
        <f t="shared" si="125"/>
        <v>300</v>
      </c>
      <c r="P33" s="96">
        <f t="shared" si="125"/>
        <v>200</v>
      </c>
      <c r="Q33" s="96">
        <f t="shared" si="125"/>
        <v>100</v>
      </c>
      <c r="R33" s="65"/>
      <c r="S33" s="43"/>
      <c r="T33" s="43"/>
      <c r="U33" s="96">
        <f t="shared" ref="U33:Y33" si="126">V33+100</f>
        <v>500</v>
      </c>
      <c r="V33" s="96">
        <f t="shared" si="126"/>
        <v>400</v>
      </c>
      <c r="W33" s="96">
        <f t="shared" si="126"/>
        <v>300</v>
      </c>
      <c r="X33" s="96">
        <f t="shared" si="126"/>
        <v>200</v>
      </c>
      <c r="Y33" s="96">
        <f t="shared" si="126"/>
        <v>100</v>
      </c>
      <c r="Z33" s="65"/>
      <c r="AA33" s="43"/>
      <c r="AD33" s="15"/>
      <c r="AE33" s="15"/>
      <c r="AF33" s="15"/>
      <c r="AG33" s="15"/>
      <c r="AH33" s="23"/>
      <c r="AI33" s="23"/>
      <c r="AJ33" s="18">
        <f>SUM(AH32:AJ32)</f>
        <v>0</v>
      </c>
      <c r="AK33" s="15"/>
      <c r="AL33" s="15"/>
      <c r="AM33" s="15"/>
      <c r="AN33" s="15"/>
      <c r="AO33" s="15"/>
      <c r="AP33" s="23"/>
      <c r="AQ33" s="23"/>
      <c r="AR33" s="18">
        <f>SUM(AP32:AR32)</f>
        <v>0</v>
      </c>
      <c r="AS33" s="15"/>
      <c r="AT33" s="15"/>
      <c r="AU33" s="15"/>
      <c r="AV33" s="15"/>
      <c r="AW33" s="15"/>
      <c r="AX33" s="23"/>
      <c r="AY33" s="23"/>
      <c r="AZ33" s="18">
        <f>SUM(AX32:AZ32)</f>
        <v>0</v>
      </c>
      <c r="BA33" s="23"/>
      <c r="BB33" s="15"/>
      <c r="BE33" s="15"/>
      <c r="BF33" s="15"/>
      <c r="BG33" s="18">
        <f>SUM(BE32:BG32)</f>
        <v>0</v>
      </c>
    </row>
    <row r="34" spans="1:59" ht="12.75" hidden="1" customHeight="1" thickBot="1" x14ac:dyDescent="0.3">
      <c r="A34" s="98">
        <f t="shared" si="66"/>
        <v>8224</v>
      </c>
      <c r="B34" s="12">
        <v>8424</v>
      </c>
      <c r="E34" s="96">
        <f t="shared" ref="E34:I34" si="127">F34+100</f>
        <v>8664</v>
      </c>
      <c r="F34" s="96">
        <f t="shared" si="127"/>
        <v>8564</v>
      </c>
      <c r="G34" s="96">
        <f t="shared" si="127"/>
        <v>8464</v>
      </c>
      <c r="H34" s="96">
        <f t="shared" si="127"/>
        <v>8364</v>
      </c>
      <c r="I34" s="96">
        <f t="shared" si="127"/>
        <v>8264</v>
      </c>
      <c r="J34" s="12">
        <v>8164</v>
      </c>
      <c r="M34" s="96">
        <f t="shared" ref="M34:Q34" si="128">N34+100</f>
        <v>8612</v>
      </c>
      <c r="N34" s="96">
        <f t="shared" si="128"/>
        <v>8512</v>
      </c>
      <c r="O34" s="96">
        <f t="shared" si="128"/>
        <v>8412</v>
      </c>
      <c r="P34" s="96">
        <f t="shared" si="128"/>
        <v>8312</v>
      </c>
      <c r="Q34" s="96">
        <f t="shared" si="128"/>
        <v>8212</v>
      </c>
      <c r="R34" s="12">
        <f>156*52</f>
        <v>8112</v>
      </c>
      <c r="U34" s="96">
        <f t="shared" ref="U34:Y34" si="129">V34+100</f>
        <v>8612</v>
      </c>
      <c r="V34" s="96">
        <f t="shared" si="129"/>
        <v>8512</v>
      </c>
      <c r="W34" s="96">
        <f t="shared" si="129"/>
        <v>8412</v>
      </c>
      <c r="X34" s="96">
        <f t="shared" si="129"/>
        <v>8312</v>
      </c>
      <c r="Y34" s="96">
        <f t="shared" si="129"/>
        <v>8212</v>
      </c>
      <c r="Z34" s="12">
        <f>156*52</f>
        <v>8112</v>
      </c>
      <c r="AC34" s="36" t="s">
        <v>47</v>
      </c>
      <c r="AD34" s="17"/>
      <c r="AE34" s="15"/>
      <c r="AF34" s="15"/>
      <c r="AG34" s="15"/>
      <c r="AH34" s="15"/>
      <c r="AI34" s="15"/>
      <c r="AJ34" s="18"/>
      <c r="AK34" s="17" t="s">
        <v>47</v>
      </c>
      <c r="AL34" s="17"/>
      <c r="AM34" s="15"/>
      <c r="AN34" s="15"/>
      <c r="AO34" s="15"/>
      <c r="AP34" s="15"/>
      <c r="AQ34" s="15"/>
      <c r="AR34" s="18"/>
      <c r="AS34" s="15"/>
      <c r="AT34" s="15"/>
      <c r="AU34" s="15"/>
      <c r="AV34" s="15"/>
      <c r="AW34" s="15"/>
      <c r="AX34" s="15"/>
      <c r="AY34" s="15"/>
      <c r="AZ34" s="18"/>
      <c r="BA34" s="15"/>
      <c r="BB34" s="15"/>
      <c r="BE34" s="15"/>
      <c r="BF34" s="15"/>
      <c r="BG34" s="18"/>
    </row>
    <row r="35" spans="1:59" s="47" customFormat="1" ht="12.75" hidden="1" customHeight="1" x14ac:dyDescent="0.25">
      <c r="A35" s="98">
        <f t="shared" si="66"/>
        <v>-199.86199999999999</v>
      </c>
      <c r="B35" s="32">
        <v>0.13800000000000001</v>
      </c>
      <c r="C35" s="25"/>
      <c r="D35" s="25"/>
      <c r="E35" s="96">
        <f t="shared" ref="E35:I35" si="130">F35+100</f>
        <v>500.13800000000003</v>
      </c>
      <c r="F35" s="96">
        <f t="shared" si="130"/>
        <v>400.13800000000003</v>
      </c>
      <c r="G35" s="96">
        <f t="shared" si="130"/>
        <v>300.13800000000003</v>
      </c>
      <c r="H35" s="96">
        <f t="shared" si="130"/>
        <v>200.13800000000001</v>
      </c>
      <c r="I35" s="96">
        <f t="shared" si="130"/>
        <v>100.13800000000001</v>
      </c>
      <c r="J35" s="32">
        <v>0.13800000000000001</v>
      </c>
      <c r="K35" s="25"/>
      <c r="L35" s="25"/>
      <c r="M35" s="96">
        <f t="shared" ref="M35:Q35" si="131">N35+100</f>
        <v>500.13800000000003</v>
      </c>
      <c r="N35" s="96">
        <f t="shared" si="131"/>
        <v>400.13800000000003</v>
      </c>
      <c r="O35" s="96">
        <f t="shared" si="131"/>
        <v>300.13800000000003</v>
      </c>
      <c r="P35" s="96">
        <f t="shared" si="131"/>
        <v>200.13800000000001</v>
      </c>
      <c r="Q35" s="96">
        <f t="shared" si="131"/>
        <v>100.13800000000001</v>
      </c>
      <c r="R35" s="32">
        <v>0.13800000000000001</v>
      </c>
      <c r="S35" s="25"/>
      <c r="T35" s="25"/>
      <c r="U35" s="96">
        <f t="shared" ref="U35:Y35" si="132">V35+100</f>
        <v>500.13800000000003</v>
      </c>
      <c r="V35" s="96">
        <f t="shared" si="132"/>
        <v>400.13800000000003</v>
      </c>
      <c r="W35" s="96">
        <f t="shared" si="132"/>
        <v>300.13800000000003</v>
      </c>
      <c r="X35" s="96">
        <f t="shared" si="132"/>
        <v>200.13800000000001</v>
      </c>
      <c r="Y35" s="96">
        <f t="shared" si="132"/>
        <v>100.13800000000001</v>
      </c>
      <c r="Z35" s="32">
        <v>0.13800000000000001</v>
      </c>
      <c r="AA35" s="25"/>
      <c r="AB35" s="25"/>
      <c r="AC35" s="90" t="s">
        <v>15</v>
      </c>
      <c r="AD35" s="44"/>
      <c r="AE35" s="44"/>
      <c r="AF35" s="44"/>
      <c r="AG35" s="44"/>
      <c r="AH35" s="44"/>
      <c r="AI35" s="44"/>
      <c r="AJ35" s="44"/>
      <c r="AK35" s="45" t="s">
        <v>15</v>
      </c>
      <c r="AL35" s="44"/>
      <c r="AM35" s="44"/>
      <c r="AN35" s="44"/>
      <c r="AO35" s="44"/>
      <c r="AP35" s="44"/>
      <c r="AQ35" s="44"/>
      <c r="AR35" s="44"/>
      <c r="AS35" s="44"/>
      <c r="AT35" s="44"/>
      <c r="AU35" s="44"/>
      <c r="AV35" s="44"/>
      <c r="AW35" s="44"/>
      <c r="AX35" s="44"/>
      <c r="AY35" s="44"/>
      <c r="AZ35" s="46"/>
      <c r="BA35" s="9"/>
      <c r="BB35" s="9"/>
      <c r="BC35" s="9"/>
      <c r="BD35" s="9"/>
      <c r="BE35" s="9"/>
      <c r="BF35" s="9"/>
      <c r="BG35" s="9"/>
    </row>
    <row r="36" spans="1:59" ht="12.75" hidden="1" customHeight="1" x14ac:dyDescent="0.25">
      <c r="C36" s="49"/>
      <c r="D36" s="49"/>
      <c r="E36" s="49"/>
      <c r="F36" s="49"/>
      <c r="G36" s="49"/>
      <c r="H36" s="49"/>
      <c r="I36" s="49"/>
      <c r="K36" s="49"/>
      <c r="L36" s="49"/>
      <c r="M36" s="49"/>
      <c r="N36" s="49"/>
      <c r="O36" s="49"/>
      <c r="P36" s="49"/>
      <c r="Q36" s="49"/>
      <c r="S36" s="49"/>
      <c r="T36" s="49"/>
      <c r="U36" s="49"/>
      <c r="V36" s="49"/>
      <c r="W36" s="49"/>
      <c r="X36" s="49"/>
      <c r="Y36" s="49"/>
      <c r="Z36" s="49"/>
      <c r="AA36" s="49"/>
      <c r="AB36" s="49"/>
      <c r="AC36" s="23" t="s">
        <v>16</v>
      </c>
      <c r="AD36" s="18">
        <f>AD11</f>
        <v>0</v>
      </c>
      <c r="AE36" s="23"/>
      <c r="AF36" s="23"/>
      <c r="AG36" s="23"/>
      <c r="AH36" s="23"/>
      <c r="AI36" s="23"/>
      <c r="AJ36" s="23"/>
      <c r="AK36" s="50" t="s">
        <v>16</v>
      </c>
      <c r="AL36" s="18">
        <f>AL11</f>
        <v>0</v>
      </c>
      <c r="AM36" s="23"/>
      <c r="AN36" s="23"/>
      <c r="AO36" s="23"/>
      <c r="AP36" s="23"/>
      <c r="AQ36" s="23"/>
      <c r="AR36" s="23"/>
      <c r="AS36" s="23" t="s">
        <v>16</v>
      </c>
      <c r="AT36" s="18">
        <f>AT11</f>
        <v>0</v>
      </c>
      <c r="AU36" s="23"/>
      <c r="AV36" s="23"/>
      <c r="AW36" s="23"/>
      <c r="AX36" s="23"/>
      <c r="AY36" s="23"/>
      <c r="AZ36" s="51"/>
      <c r="BA36" s="9"/>
      <c r="BB36" s="9"/>
      <c r="BC36" s="9"/>
      <c r="BD36" s="9"/>
      <c r="BE36" s="9"/>
      <c r="BF36" s="9"/>
      <c r="BG36" s="9"/>
    </row>
    <row r="37" spans="1:59" s="14" customFormat="1" ht="12.75" hidden="1" customHeight="1" x14ac:dyDescent="0.25">
      <c r="A37" s="48"/>
      <c r="B37" s="25"/>
      <c r="C37" s="49"/>
      <c r="D37" s="49"/>
      <c r="E37" s="49"/>
      <c r="F37" s="49"/>
      <c r="G37" s="49"/>
      <c r="H37" s="49"/>
      <c r="I37" s="49"/>
      <c r="J37" s="25"/>
      <c r="K37" s="49"/>
      <c r="L37" s="49"/>
      <c r="M37" s="49"/>
      <c r="N37" s="49"/>
      <c r="O37" s="49"/>
      <c r="P37" s="49"/>
      <c r="Q37" s="49"/>
      <c r="R37" s="25"/>
      <c r="S37" s="49"/>
      <c r="T37" s="49"/>
      <c r="U37" s="49"/>
      <c r="V37" s="49"/>
      <c r="W37" s="49"/>
      <c r="X37" s="49"/>
      <c r="Y37" s="49"/>
      <c r="Z37" s="49"/>
      <c r="AA37" s="49"/>
      <c r="AB37" s="49"/>
      <c r="AC37" s="23" t="s">
        <v>17</v>
      </c>
      <c r="AD37" s="18">
        <f>AD12</f>
        <v>0</v>
      </c>
      <c r="AE37" s="23"/>
      <c r="AF37" s="23"/>
      <c r="AG37" s="23"/>
      <c r="AH37" s="23"/>
      <c r="AI37" s="23"/>
      <c r="AJ37" s="23"/>
      <c r="AK37" s="50" t="s">
        <v>17</v>
      </c>
      <c r="AL37" s="18">
        <f>AL12</f>
        <v>0</v>
      </c>
      <c r="AM37" s="23"/>
      <c r="AN37" s="23"/>
      <c r="AO37" s="23"/>
      <c r="AP37" s="23"/>
      <c r="AQ37" s="23"/>
      <c r="AR37" s="23"/>
      <c r="AS37" s="23" t="s">
        <v>18</v>
      </c>
      <c r="AT37" s="18">
        <f>AT12</f>
        <v>0</v>
      </c>
      <c r="AU37" s="23"/>
      <c r="AV37" s="23"/>
      <c r="AW37" s="23"/>
      <c r="AX37" s="23"/>
      <c r="AY37" s="23"/>
      <c r="AZ37" s="51"/>
      <c r="BA37" s="9"/>
      <c r="BB37" s="9"/>
      <c r="BC37" s="9"/>
      <c r="BD37" s="9"/>
      <c r="BE37" s="9"/>
      <c r="BF37" s="9"/>
      <c r="BG37" s="9"/>
    </row>
    <row r="38" spans="1:59" s="19" customFormat="1" ht="12.75" hidden="1" customHeight="1" x14ac:dyDescent="0.25">
      <c r="A38" s="48"/>
      <c r="B38" s="25"/>
      <c r="C38" s="49"/>
      <c r="D38" s="49"/>
      <c r="E38" s="49"/>
      <c r="F38" s="49"/>
      <c r="G38" s="49"/>
      <c r="H38" s="49"/>
      <c r="I38" s="49"/>
      <c r="J38" s="25"/>
      <c r="K38" s="49"/>
      <c r="L38" s="49"/>
      <c r="M38" s="49"/>
      <c r="N38" s="49"/>
      <c r="O38" s="49"/>
      <c r="P38" s="49"/>
      <c r="Q38" s="49"/>
      <c r="R38" s="25"/>
      <c r="S38" s="49"/>
      <c r="T38" s="49"/>
      <c r="U38" s="49"/>
      <c r="V38" s="49"/>
      <c r="W38" s="49"/>
      <c r="X38" s="49"/>
      <c r="Y38" s="49"/>
      <c r="Z38" s="49"/>
      <c r="AA38" s="49"/>
      <c r="AB38" s="49"/>
      <c r="AC38" s="23" t="s">
        <v>19</v>
      </c>
      <c r="AD38" s="52">
        <f>AD13</f>
        <v>0</v>
      </c>
      <c r="AE38" s="23"/>
      <c r="AF38" s="23"/>
      <c r="AG38" s="23"/>
      <c r="AH38" s="23"/>
      <c r="AI38" s="23"/>
      <c r="AJ38" s="23"/>
      <c r="AK38" s="50" t="s">
        <v>19</v>
      </c>
      <c r="AL38" s="52">
        <f>AL13</f>
        <v>0</v>
      </c>
      <c r="AM38" s="23"/>
      <c r="AN38" s="23"/>
      <c r="AO38" s="23"/>
      <c r="AP38" s="23"/>
      <c r="AQ38" s="23"/>
      <c r="AR38" s="23"/>
      <c r="AS38" s="23" t="s">
        <v>20</v>
      </c>
      <c r="AT38" s="52">
        <f>AT13</f>
        <v>0</v>
      </c>
      <c r="AU38" s="23"/>
      <c r="AV38" s="23"/>
      <c r="AW38" s="23"/>
      <c r="AX38" s="23"/>
      <c r="AY38" s="23"/>
      <c r="AZ38" s="51"/>
      <c r="BA38" s="9"/>
      <c r="BB38" s="9"/>
      <c r="BC38" s="9"/>
      <c r="BD38" s="9"/>
      <c r="BE38" s="9"/>
      <c r="BF38" s="9"/>
      <c r="BG38" s="9"/>
    </row>
    <row r="39" spans="1:59" s="14" customFormat="1" ht="12.75" hidden="1" customHeight="1" x14ac:dyDescent="0.25">
      <c r="A39" s="48"/>
      <c r="B39" s="53"/>
      <c r="C39" s="49"/>
      <c r="D39" s="49"/>
      <c r="E39" s="49"/>
      <c r="F39" s="49"/>
      <c r="G39" s="49"/>
      <c r="H39" s="49"/>
      <c r="I39" s="49"/>
      <c r="J39" s="53"/>
      <c r="K39" s="49"/>
      <c r="L39" s="49"/>
      <c r="M39" s="49"/>
      <c r="N39" s="49"/>
      <c r="O39" s="49"/>
      <c r="P39" s="49"/>
      <c r="Q39" s="49"/>
      <c r="R39" s="25"/>
      <c r="S39" s="49"/>
      <c r="T39" s="49"/>
      <c r="U39" s="49"/>
      <c r="V39" s="49"/>
      <c r="W39" s="49"/>
      <c r="X39" s="49"/>
      <c r="Y39" s="49"/>
      <c r="Z39" s="49"/>
      <c r="AA39" s="49"/>
      <c r="AB39" s="49"/>
      <c r="AC39" s="18" t="s">
        <v>21</v>
      </c>
      <c r="AD39" s="18">
        <f>AD14</f>
        <v>0</v>
      </c>
      <c r="AE39" s="23"/>
      <c r="AF39" s="23"/>
      <c r="AG39" s="23"/>
      <c r="AH39" s="23"/>
      <c r="AI39" s="23"/>
      <c r="AJ39" s="23"/>
      <c r="AK39" s="54" t="s">
        <v>21</v>
      </c>
      <c r="AL39" s="18">
        <f>AL14</f>
        <v>0</v>
      </c>
      <c r="AM39" s="23"/>
      <c r="AN39" s="23"/>
      <c r="AO39" s="23"/>
      <c r="AP39" s="23"/>
      <c r="AQ39" s="23"/>
      <c r="AR39" s="23"/>
      <c r="AS39" s="18" t="s">
        <v>21</v>
      </c>
      <c r="AT39" s="18">
        <f>AT14</f>
        <v>0</v>
      </c>
      <c r="AU39" s="23"/>
      <c r="AV39" s="23"/>
      <c r="AW39" s="23"/>
      <c r="AX39" s="23"/>
      <c r="AY39" s="23"/>
      <c r="AZ39" s="51"/>
      <c r="BA39" s="9"/>
      <c r="BB39" s="9"/>
      <c r="BC39" s="9"/>
      <c r="BD39" s="9"/>
      <c r="BE39" s="9"/>
      <c r="BF39" s="9"/>
      <c r="BG39" s="9"/>
    </row>
    <row r="40" spans="1:59" s="14" customFormat="1" ht="12.75" hidden="1" customHeight="1" x14ac:dyDescent="0.25">
      <c r="A40" s="43"/>
      <c r="B40" s="55"/>
      <c r="C40" s="49"/>
      <c r="D40" s="49"/>
      <c r="E40" s="49"/>
      <c r="F40" s="49"/>
      <c r="G40" s="49"/>
      <c r="H40" s="49"/>
      <c r="I40" s="49"/>
      <c r="J40" s="55"/>
      <c r="K40" s="49"/>
      <c r="L40" s="49"/>
      <c r="M40" s="49"/>
      <c r="N40" s="49"/>
      <c r="O40" s="49"/>
      <c r="P40" s="49"/>
      <c r="Q40" s="49"/>
      <c r="R40" s="25"/>
      <c r="S40" s="49"/>
      <c r="T40" s="49"/>
      <c r="U40" s="49"/>
      <c r="V40" s="49"/>
      <c r="W40" s="49"/>
      <c r="X40" s="49"/>
      <c r="Y40" s="49"/>
      <c r="Z40" s="49"/>
      <c r="AA40" s="49"/>
      <c r="AB40" s="49"/>
      <c r="AC40" s="91" t="s">
        <v>22</v>
      </c>
      <c r="AD40" s="18"/>
      <c r="AE40" s="23"/>
      <c r="AF40" s="23"/>
      <c r="AG40" s="23"/>
      <c r="AH40" s="23"/>
      <c r="AI40" s="23"/>
      <c r="AJ40" s="23"/>
      <c r="AK40" s="56" t="s">
        <v>22</v>
      </c>
      <c r="AL40" s="18"/>
      <c r="AM40" s="23"/>
      <c r="AN40" s="23"/>
      <c r="AO40" s="23"/>
      <c r="AP40" s="23"/>
      <c r="AQ40" s="23"/>
      <c r="AR40" s="23"/>
      <c r="AS40" s="57" t="s">
        <v>22</v>
      </c>
      <c r="AT40" s="18"/>
      <c r="AU40" s="23"/>
      <c r="AV40" s="23"/>
      <c r="AW40" s="23"/>
      <c r="AX40" s="23"/>
      <c r="AY40" s="23"/>
      <c r="AZ40" s="51"/>
      <c r="BA40" s="9"/>
      <c r="BB40" s="9"/>
      <c r="BC40" s="9"/>
      <c r="BD40" s="9"/>
      <c r="BE40" s="9"/>
      <c r="BF40" s="9"/>
      <c r="BG40" s="9"/>
    </row>
    <row r="41" spans="1:59" ht="12.75" hidden="1" customHeight="1" x14ac:dyDescent="0.25">
      <c r="B41" s="88"/>
      <c r="C41" s="49"/>
      <c r="D41" s="49"/>
      <c r="E41" s="49"/>
      <c r="F41" s="49"/>
      <c r="G41" s="49"/>
      <c r="H41" s="49"/>
      <c r="I41" s="49"/>
      <c r="J41" s="88"/>
      <c r="K41" s="49"/>
      <c r="L41" s="49"/>
      <c r="M41" s="49"/>
      <c r="N41" s="49"/>
      <c r="O41" s="49"/>
      <c r="P41" s="49"/>
      <c r="Q41" s="49"/>
      <c r="S41" s="49"/>
      <c r="T41" s="49"/>
      <c r="U41" s="49"/>
      <c r="V41" s="49"/>
      <c r="W41" s="49"/>
      <c r="X41" s="49"/>
      <c r="Y41" s="49"/>
      <c r="Z41" s="49"/>
      <c r="AA41" s="49"/>
      <c r="AB41" s="49"/>
      <c r="AC41" s="23" t="s">
        <v>23</v>
      </c>
      <c r="AD41" s="18">
        <f>AD16</f>
        <v>0</v>
      </c>
      <c r="AE41" s="24"/>
      <c r="AF41" s="23"/>
      <c r="AG41" s="23"/>
      <c r="AH41" s="23"/>
      <c r="AI41" s="23"/>
      <c r="AJ41" s="23"/>
      <c r="AK41" s="50" t="s">
        <v>23</v>
      </c>
      <c r="AL41" s="18">
        <f>AL16</f>
        <v>0</v>
      </c>
      <c r="AM41" s="24"/>
      <c r="AN41" s="23"/>
      <c r="AO41" s="23"/>
      <c r="AP41" s="23"/>
      <c r="AQ41" s="23"/>
      <c r="AR41" s="23"/>
      <c r="AS41" s="23" t="s">
        <v>24</v>
      </c>
      <c r="AT41" s="18">
        <f t="shared" ref="AT41:AT48" si="133">AT16</f>
        <v>0</v>
      </c>
      <c r="AU41" s="23"/>
      <c r="AV41" s="23"/>
      <c r="AW41" s="23"/>
      <c r="AX41" s="23"/>
      <c r="AY41" s="23"/>
      <c r="AZ41" s="51"/>
      <c r="BA41" s="9"/>
      <c r="BB41" s="9"/>
      <c r="BC41" s="9"/>
      <c r="BD41" s="9"/>
      <c r="BE41" s="9"/>
      <c r="BF41" s="9"/>
      <c r="BG41" s="9"/>
    </row>
    <row r="42" spans="1:59" ht="12.75" hidden="1" customHeight="1" x14ac:dyDescent="0.25">
      <c r="B42" s="55"/>
      <c r="C42" s="49"/>
      <c r="D42" s="49"/>
      <c r="E42" s="49"/>
      <c r="F42" s="49"/>
      <c r="G42" s="49"/>
      <c r="H42" s="49"/>
      <c r="I42" s="49"/>
      <c r="J42" s="55"/>
      <c r="K42" s="49"/>
      <c r="L42" s="49"/>
      <c r="M42" s="49"/>
      <c r="N42" s="49"/>
      <c r="O42" s="49"/>
      <c r="P42" s="49"/>
      <c r="Q42" s="49"/>
      <c r="S42" s="49"/>
      <c r="T42" s="49"/>
      <c r="U42" s="49"/>
      <c r="V42" s="49"/>
      <c r="W42" s="49"/>
      <c r="X42" s="49"/>
      <c r="Y42" s="49"/>
      <c r="Z42" s="49"/>
      <c r="AA42" s="49"/>
      <c r="AB42" s="49"/>
      <c r="AC42" s="59" t="s">
        <v>26</v>
      </c>
      <c r="AD42" s="28">
        <f>AD17</f>
        <v>0</v>
      </c>
      <c r="AE42" s="23"/>
      <c r="AF42" s="23"/>
      <c r="AG42" s="23"/>
      <c r="AH42" s="23"/>
      <c r="AI42" s="23"/>
      <c r="AJ42" s="23"/>
      <c r="AK42" s="58" t="s">
        <v>26</v>
      </c>
      <c r="AL42" s="28">
        <f>AL17</f>
        <v>0</v>
      </c>
      <c r="AM42" s="23"/>
      <c r="AN42" s="23"/>
      <c r="AO42" s="23"/>
      <c r="AP42" s="23"/>
      <c r="AQ42" s="23"/>
      <c r="AR42" s="23"/>
      <c r="AS42" s="59" t="s">
        <v>26</v>
      </c>
      <c r="AT42" s="28">
        <f t="shared" si="133"/>
        <v>0</v>
      </c>
      <c r="AU42" s="23"/>
      <c r="AV42" s="23"/>
      <c r="AW42" s="23"/>
      <c r="AX42" s="23"/>
      <c r="AY42" s="23"/>
      <c r="AZ42" s="51"/>
      <c r="BA42" s="9"/>
      <c r="BB42" s="9"/>
      <c r="BC42" s="9"/>
      <c r="BD42" s="9"/>
      <c r="BE42" s="9"/>
      <c r="BF42" s="9"/>
      <c r="BG42" s="9"/>
    </row>
    <row r="43" spans="1:59" hidden="1" x14ac:dyDescent="0.25">
      <c r="B43" s="55"/>
      <c r="J43" s="55"/>
      <c r="AC43" s="23" t="s">
        <v>48</v>
      </c>
      <c r="AD43" s="18">
        <f>AD18</f>
        <v>0</v>
      </c>
      <c r="AE43" s="30"/>
      <c r="AF43" s="23"/>
      <c r="AG43" s="23"/>
      <c r="AH43" s="23"/>
      <c r="AI43" s="23"/>
      <c r="AJ43" s="23"/>
      <c r="AK43" s="50" t="s">
        <v>48</v>
      </c>
      <c r="AL43" s="18">
        <f>AL18</f>
        <v>0</v>
      </c>
      <c r="AM43" s="30"/>
      <c r="AN43" s="23"/>
      <c r="AO43" s="23"/>
      <c r="AP43" s="23"/>
      <c r="AQ43" s="23"/>
      <c r="AR43" s="23"/>
      <c r="AS43" s="23" t="s">
        <v>28</v>
      </c>
      <c r="AT43" s="18">
        <f t="shared" si="133"/>
        <v>0</v>
      </c>
      <c r="AU43" s="23"/>
      <c r="AV43" s="23"/>
      <c r="AW43" s="23"/>
      <c r="AX43" s="23"/>
      <c r="AY43" s="23"/>
      <c r="AZ43" s="51"/>
      <c r="BA43" s="9"/>
      <c r="BB43" s="9"/>
      <c r="BC43" s="9"/>
      <c r="BD43" s="9"/>
      <c r="BE43" s="9"/>
      <c r="BF43" s="9"/>
      <c r="BG43" s="9"/>
    </row>
    <row r="44" spans="1:59" ht="12.75" hidden="1" customHeight="1" x14ac:dyDescent="0.25">
      <c r="B44" s="55"/>
      <c r="J44" s="55"/>
      <c r="AC44" s="23" t="s">
        <v>29</v>
      </c>
      <c r="AD44" s="52">
        <f>AD19</f>
        <v>0</v>
      </c>
      <c r="AE44" s="30"/>
      <c r="AF44" s="18"/>
      <c r="AG44" s="23"/>
      <c r="AH44" s="23"/>
      <c r="AI44" s="23"/>
      <c r="AJ44" s="23"/>
      <c r="AK44" s="50" t="s">
        <v>29</v>
      </c>
      <c r="AL44" s="52">
        <f>AL19</f>
        <v>0</v>
      </c>
      <c r="AM44" s="30"/>
      <c r="AN44" s="18"/>
      <c r="AO44" s="23"/>
      <c r="AP44" s="23"/>
      <c r="AQ44" s="23"/>
      <c r="AR44" s="23"/>
      <c r="AS44" s="23" t="s">
        <v>30</v>
      </c>
      <c r="AT44" s="52">
        <f t="shared" si="133"/>
        <v>0</v>
      </c>
      <c r="AU44" s="23"/>
      <c r="AV44" s="23"/>
      <c r="AW44" s="23"/>
      <c r="AX44" s="23"/>
      <c r="AY44" s="23"/>
      <c r="AZ44" s="51"/>
      <c r="BA44" s="9"/>
      <c r="BB44" s="9"/>
      <c r="BC44" s="9"/>
      <c r="BD44" s="9"/>
      <c r="BE44" s="9"/>
      <c r="BF44" s="9"/>
      <c r="BG44" s="9"/>
    </row>
    <row r="45" spans="1:59" ht="12.75" hidden="1" customHeight="1" x14ac:dyDescent="0.25">
      <c r="B45" s="55"/>
      <c r="J45" s="55"/>
      <c r="AC45" s="18" t="s">
        <v>31</v>
      </c>
      <c r="AD45" s="18">
        <f t="shared" ref="AD45:AD48" si="134">AD20</f>
        <v>0</v>
      </c>
      <c r="AE45" s="18">
        <f>AE20</f>
        <v>0</v>
      </c>
      <c r="AF45" s="18"/>
      <c r="AG45" s="18">
        <f>IF(AD45-AE45-AF45&gt;0,AD45-AE45-AF45,0)</f>
        <v>0</v>
      </c>
      <c r="AH45" s="18">
        <f>IF(AG45&gt;0,IF(AG45&lt;B11,AG45,B11),0)</f>
        <v>0</v>
      </c>
      <c r="AI45" s="18">
        <f>IF(AG45&gt;B11,IF(AG45&lt;=B12,AG45-AH45,B12-AH45),0)</f>
        <v>0</v>
      </c>
      <c r="AJ45" s="18">
        <f>IF(AG45&gt;B12,AG45-AH45-AI45,0)</f>
        <v>0</v>
      </c>
      <c r="AK45" s="54" t="s">
        <v>31</v>
      </c>
      <c r="AL45" s="18">
        <f t="shared" ref="AL45:AL48" si="135">AL20</f>
        <v>0</v>
      </c>
      <c r="AM45" s="18">
        <f>AM20</f>
        <v>0</v>
      </c>
      <c r="AN45" s="18"/>
      <c r="AO45" s="18">
        <f>IF(AL45-AM45-AN45&gt;0,AL45-AM45-AN45,0)</f>
        <v>0</v>
      </c>
      <c r="AP45" s="18">
        <f>IF(AO45&gt;0,IF(AO45&lt;J11,AO45,J11),0)</f>
        <v>0</v>
      </c>
      <c r="AQ45" s="18">
        <f>IF(AO45&gt;J11,IF(AO45&lt;=J12,AO45-AP45,J12-AP45),0)</f>
        <v>0</v>
      </c>
      <c r="AR45" s="18">
        <f>IF(AO45&gt;J12,AO45-AP45-AQ45,0)</f>
        <v>0</v>
      </c>
      <c r="AS45" s="18" t="s">
        <v>31</v>
      </c>
      <c r="AT45" s="18">
        <f t="shared" si="133"/>
        <v>0</v>
      </c>
      <c r="AU45" s="18">
        <f>AU20</f>
        <v>0</v>
      </c>
      <c r="AV45" s="18"/>
      <c r="AW45" s="18">
        <f>IF(AT45-AU45-AV45&gt;0,AT45-AU45-AV45,0)</f>
        <v>0</v>
      </c>
      <c r="AX45" s="18">
        <f>IF(AW45&gt;0,IF(AW45&lt;R11,AW45,R11),0)</f>
        <v>0</v>
      </c>
      <c r="AY45" s="18">
        <f>IF(AW45&gt;R11,IF(AW45&lt;=R12,AW45-AX45,R12-AX45),0)</f>
        <v>0</v>
      </c>
      <c r="AZ45" s="60">
        <f>IF(AW45&gt;R12,AW45-AX45-AY45,0)</f>
        <v>0</v>
      </c>
      <c r="BA45" s="9"/>
      <c r="BB45" s="9"/>
      <c r="BC45" s="9"/>
      <c r="BD45" s="9"/>
      <c r="BE45" s="9"/>
      <c r="BF45" s="9"/>
      <c r="BG45" s="9"/>
    </row>
    <row r="46" spans="1:59" ht="12.75" hidden="1" customHeight="1" x14ac:dyDescent="0.25">
      <c r="B46" s="55"/>
      <c r="J46" s="55"/>
      <c r="AC46" s="23" t="s">
        <v>32</v>
      </c>
      <c r="AD46" s="18">
        <f>AD21</f>
        <v>0</v>
      </c>
      <c r="AE46" s="18">
        <f>AE21</f>
        <v>0</v>
      </c>
      <c r="AF46" s="23"/>
      <c r="AG46" s="23">
        <f>IF(AD46-AE46-AF46&gt;0,AD46-AE46-AF46,0)</f>
        <v>0</v>
      </c>
      <c r="AH46" s="23">
        <f>IF(AH45=B11,0,IF(AG46&gt;B11-AH45,B11-AH45,AG46))</f>
        <v>0</v>
      </c>
      <c r="AI46" s="23">
        <f>IF(AI45=B15,0,IF(AG46-AH46&gt;0,IF(AG46-AH46&lt;=B12-AH46-AH45-AI45,AG46-AH46,B12-AH46-AH45-AI45),0))</f>
        <v>0</v>
      </c>
      <c r="AJ46" s="23">
        <f>IF(AJ45&gt;0,AG46,IF(AG46-AH46-AI46&gt;0,AG46-AH46-AI46,0))</f>
        <v>0</v>
      </c>
      <c r="AK46" s="50" t="s">
        <v>32</v>
      </c>
      <c r="AL46" s="18">
        <f>AL21</f>
        <v>0</v>
      </c>
      <c r="AM46" s="18">
        <f>AM21</f>
        <v>0</v>
      </c>
      <c r="AN46" s="23"/>
      <c r="AO46" s="23">
        <f>IF(AL46-AM46-AN46&gt;0,AL46-AM46-AN46,0)</f>
        <v>0</v>
      </c>
      <c r="AP46" s="23">
        <f>IF(AP45=J11,0,IF(AO46&gt;J11-AP45,J11-AP45,AO46))</f>
        <v>0</v>
      </c>
      <c r="AQ46" s="23">
        <f>IF(AQ45=J15,0,IF(AO46-AP46&gt;0,IF(AO46-AP46&lt;=J12-AP46-AP45-AQ45,AO46-AP46,J12-AP46-AP45-AQ45),0))</f>
        <v>0</v>
      </c>
      <c r="AR46" s="23">
        <f>IF(AR45&gt;0,AO46,IF(AO46-AP46-AQ46&gt;0,AO46-AP46-AQ46,0))</f>
        <v>0</v>
      </c>
      <c r="AS46" s="23" t="s">
        <v>33</v>
      </c>
      <c r="AT46" s="18">
        <f t="shared" si="133"/>
        <v>0</v>
      </c>
      <c r="AU46" s="18">
        <f>AU21</f>
        <v>0</v>
      </c>
      <c r="AV46" s="23"/>
      <c r="AW46" s="23">
        <f>IF(AT46-AU46-AV46&gt;0,AT46-AU46-AV46,0)</f>
        <v>0</v>
      </c>
      <c r="AX46" s="23">
        <f>IF(AX45=R11,0,IF(AW46&gt;R11-AX45,R11-AX45,AW46))</f>
        <v>0</v>
      </c>
      <c r="AY46" s="23">
        <f>IF(AY45=R15,0,IF(AW46-AX46&gt;0,IF(AW46-AX46&lt;=R12-AX46-AX45-AY45,AW46-AX46,R12-AX46-AX45-AY45),0))</f>
        <v>0</v>
      </c>
      <c r="AZ46" s="51">
        <f>IF(AZ45&gt;0,AW46,IF(AW46-AX46-AY46&gt;0,AW46-AX46-AY46,0))</f>
        <v>0</v>
      </c>
      <c r="BA46" s="9"/>
      <c r="BB46" s="9"/>
      <c r="BC46" s="9"/>
      <c r="BD46" s="9"/>
      <c r="BE46" s="9"/>
      <c r="BF46" s="9"/>
      <c r="BG46" s="9"/>
    </row>
    <row r="47" spans="1:59" ht="12.75" hidden="1" customHeight="1" x14ac:dyDescent="0.25">
      <c r="B47" s="55"/>
      <c r="C47" s="88"/>
      <c r="J47" s="55"/>
      <c r="K47" s="88"/>
      <c r="AC47" s="92" t="s">
        <v>35</v>
      </c>
      <c r="AD47" s="59">
        <f t="shared" si="134"/>
        <v>0</v>
      </c>
      <c r="AE47" s="59"/>
      <c r="AF47" s="59"/>
      <c r="AG47" s="59">
        <f>SUM(AH47:AJ47)</f>
        <v>0</v>
      </c>
      <c r="AH47" s="59">
        <f>IF(AH46&gt;C13,C13,AH46)</f>
        <v>0</v>
      </c>
      <c r="AI47" s="59">
        <f>IF(AI46&gt;0,IF(AH47&lt;C13,IF(AI46&lt;=C13-AH47,AI46,C13-AH47),0),0)</f>
        <v>0</v>
      </c>
      <c r="AJ47" s="59">
        <f>IF(AH47+AI47=C13,0,IF(AG46&lt;=C13,AG46-AH46-AI46,IF(AJ46&gt;C13-AH47-AI47,C13-AH47-AI47,AJ46-AH47-AI47)))</f>
        <v>0</v>
      </c>
      <c r="AK47" s="58" t="s">
        <v>35</v>
      </c>
      <c r="AL47" s="59">
        <f t="shared" si="135"/>
        <v>0</v>
      </c>
      <c r="AM47" s="59"/>
      <c r="AN47" s="59"/>
      <c r="AO47" s="59">
        <f>SUM(AP47:AR47)</f>
        <v>0</v>
      </c>
      <c r="AP47" s="59">
        <f>IF(AP46&gt;K13,K13,AP46)</f>
        <v>0</v>
      </c>
      <c r="AQ47" s="59">
        <f>IF(AQ46&gt;0,IF(AP47&lt;K13,IF(AQ46&lt;=K13-AP47,AQ46,K13-AP47),0),0)</f>
        <v>0</v>
      </c>
      <c r="AR47" s="59">
        <f>IF(AP47+AQ47=K13,0,IF(AO46&lt;=K13,AO46-AP46-AQ46,IF(AR46&gt;K13-AP47-AQ47,K13-AP47-AQ47,AR46-AP47-AQ47)))</f>
        <v>0</v>
      </c>
      <c r="AS47" s="59" t="s">
        <v>35</v>
      </c>
      <c r="AT47" s="59">
        <f t="shared" si="133"/>
        <v>0</v>
      </c>
      <c r="AU47" s="59"/>
      <c r="AV47" s="59"/>
      <c r="AW47" s="59">
        <f>SUM(AX47:AZ47)</f>
        <v>0</v>
      </c>
      <c r="AX47" s="59">
        <f>IF(AX46&gt;S13,S13,AX46)</f>
        <v>0</v>
      </c>
      <c r="AY47" s="59">
        <f>IF(AY46&gt;0,IF(AX47&lt;S13,IF(AY46&lt;=S13-AX47,AY46,S13-AX47),0),0)</f>
        <v>0</v>
      </c>
      <c r="AZ47" s="61">
        <f>IF(AX47+AY47=S13,0,IF(AW46&lt;=S13,AW46-AX46-AY46,IF(AZ46&gt;S13-AX47-AY47,S13-AX47-AY47,AZ46-AX47-AY47)))</f>
        <v>0</v>
      </c>
      <c r="BA47" s="9"/>
      <c r="BB47" s="9"/>
      <c r="BC47" s="9"/>
      <c r="BD47" s="9"/>
      <c r="BE47" s="9"/>
      <c r="BF47" s="9"/>
      <c r="BG47" s="9"/>
    </row>
    <row r="48" spans="1:59" ht="12.75" hidden="1" customHeight="1" thickBot="1" x14ac:dyDescent="0.3">
      <c r="B48" s="55"/>
      <c r="C48" s="88"/>
      <c r="J48" s="55"/>
      <c r="K48" s="88"/>
      <c r="AC48" s="93" t="s">
        <v>38</v>
      </c>
      <c r="AD48" s="37">
        <f t="shared" si="134"/>
        <v>0</v>
      </c>
      <c r="AE48" s="37">
        <f t="shared" ref="AE48" si="136">SUM(AE45:AE46)-AE47</f>
        <v>0</v>
      </c>
      <c r="AF48" s="23"/>
      <c r="AG48" s="37">
        <f t="shared" ref="AG48" si="137">SUM(AG45:AG46)-AG47</f>
        <v>0</v>
      </c>
      <c r="AH48" s="37">
        <f>SUM(AH45:AH46)-AH47</f>
        <v>0</v>
      </c>
      <c r="AI48" s="37">
        <f>SUM(AI45:AI46)-AI47</f>
        <v>0</v>
      </c>
      <c r="AJ48" s="37">
        <f>SUM(AJ45:AJ46)-AJ47</f>
        <v>0</v>
      </c>
      <c r="AK48" s="54" t="s">
        <v>38</v>
      </c>
      <c r="AL48" s="37">
        <f t="shared" si="135"/>
        <v>0</v>
      </c>
      <c r="AM48" s="37">
        <f t="shared" ref="AM48" si="138">SUM(AM45:AM46)-AM47</f>
        <v>0</v>
      </c>
      <c r="AN48" s="23"/>
      <c r="AO48" s="37">
        <f t="shared" ref="AO48" si="139">SUM(AO45:AO46)-AO47</f>
        <v>0</v>
      </c>
      <c r="AP48" s="37">
        <f>SUM(AP45:AP46)-AP47</f>
        <v>0</v>
      </c>
      <c r="AQ48" s="37">
        <f>SUM(AQ45:AQ46)-AQ47</f>
        <v>0</v>
      </c>
      <c r="AR48" s="37">
        <f>SUM(AR45:AR46)-AR47</f>
        <v>0</v>
      </c>
      <c r="AS48" s="18" t="s">
        <v>38</v>
      </c>
      <c r="AT48" s="37">
        <f t="shared" si="133"/>
        <v>0</v>
      </c>
      <c r="AU48" s="37">
        <f t="shared" ref="AU48" si="140">SUM(AU45:AU46)-AU47</f>
        <v>0</v>
      </c>
      <c r="AV48" s="37"/>
      <c r="AW48" s="37">
        <f t="shared" ref="AW48" si="141">SUM(AW45:AW46)-AW47</f>
        <v>0</v>
      </c>
      <c r="AX48" s="37">
        <f>SUM(AX45:AX46)-AX47</f>
        <v>0</v>
      </c>
      <c r="AY48" s="37">
        <f>SUM(AY45:AY46)-AY47</f>
        <v>0</v>
      </c>
      <c r="AZ48" s="62">
        <f>SUM(AZ45:AZ46)-AZ47</f>
        <v>0</v>
      </c>
      <c r="BA48" s="9"/>
      <c r="BB48" s="9"/>
      <c r="BC48" s="9"/>
      <c r="BD48" s="9"/>
      <c r="BE48" s="9"/>
      <c r="BF48" s="9"/>
      <c r="BG48" s="9"/>
    </row>
    <row r="49" spans="1:59" ht="12.75" hidden="1" customHeight="1" x14ac:dyDescent="0.25">
      <c r="B49" s="55"/>
      <c r="C49" s="88"/>
      <c r="J49" s="55"/>
      <c r="K49" s="88"/>
      <c r="AC49" s="38" t="s">
        <v>39</v>
      </c>
      <c r="AD49" s="23"/>
      <c r="AE49" s="23"/>
      <c r="AF49" s="23"/>
      <c r="AG49" s="23"/>
      <c r="AH49" s="23"/>
      <c r="AI49" s="23"/>
      <c r="AJ49" s="23"/>
      <c r="AK49" s="63" t="s">
        <v>39</v>
      </c>
      <c r="AL49" s="23"/>
      <c r="AM49" s="23"/>
      <c r="AN49" s="23"/>
      <c r="AO49" s="23"/>
      <c r="AP49" s="23"/>
      <c r="AQ49" s="23"/>
      <c r="AR49" s="23"/>
      <c r="AS49" s="64" t="s">
        <v>39</v>
      </c>
      <c r="AT49" s="23"/>
      <c r="AU49" s="23"/>
      <c r="AV49" s="23"/>
      <c r="AW49" s="23"/>
      <c r="AX49" s="23"/>
      <c r="AY49" s="23"/>
      <c r="AZ49" s="51"/>
      <c r="BA49" s="9"/>
      <c r="BB49" s="9"/>
      <c r="BC49" s="9"/>
      <c r="BD49" s="9"/>
      <c r="BE49" s="9"/>
      <c r="BF49" s="9"/>
      <c r="BG49" s="9"/>
    </row>
    <row r="50" spans="1:59" ht="12.75" hidden="1" customHeight="1" x14ac:dyDescent="0.25">
      <c r="B50" s="55"/>
      <c r="C50" s="88"/>
      <c r="J50" s="55"/>
      <c r="K50" s="88"/>
      <c r="AC50" s="94"/>
      <c r="AD50" s="18"/>
      <c r="AE50" s="23"/>
      <c r="AF50" s="23"/>
      <c r="AG50" s="23"/>
      <c r="AH50" s="23"/>
      <c r="AI50" s="23"/>
      <c r="AJ50" s="23"/>
      <c r="AK50" s="50"/>
      <c r="AL50" s="18"/>
      <c r="AM50" s="23"/>
      <c r="AN50" s="23"/>
      <c r="AO50" s="23"/>
      <c r="AP50" s="23"/>
      <c r="AQ50" s="23"/>
      <c r="AR50" s="23"/>
      <c r="AS50" s="23"/>
      <c r="AT50" s="18"/>
      <c r="AU50" s="23"/>
      <c r="AV50" s="23"/>
      <c r="AW50" s="23"/>
      <c r="AX50" s="23"/>
      <c r="AY50" s="23"/>
      <c r="AZ50" s="51"/>
      <c r="BA50" s="9"/>
      <c r="BB50" s="9"/>
      <c r="BC50" s="9"/>
      <c r="BD50" s="9"/>
      <c r="BE50" s="9"/>
      <c r="BF50" s="9"/>
      <c r="BG50" s="9"/>
    </row>
    <row r="51" spans="1:59" ht="12.75" hidden="1" customHeight="1" x14ac:dyDescent="0.25">
      <c r="A51" s="89"/>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94"/>
      <c r="AD51" s="23"/>
      <c r="AE51" s="23"/>
      <c r="AF51" s="23"/>
      <c r="AG51" s="23"/>
      <c r="AH51" s="23"/>
      <c r="AI51" s="23"/>
      <c r="AJ51" s="23"/>
      <c r="AK51" s="50"/>
      <c r="AL51" s="23"/>
      <c r="AM51" s="23"/>
      <c r="AN51" s="23"/>
      <c r="AO51" s="23"/>
      <c r="AP51" s="23"/>
      <c r="AQ51" s="23"/>
      <c r="AR51" s="23"/>
      <c r="AS51" s="23"/>
      <c r="AT51" s="23"/>
      <c r="AU51" s="23"/>
      <c r="AV51" s="23"/>
      <c r="AW51" s="23"/>
      <c r="AX51" s="23"/>
      <c r="AY51" s="23"/>
      <c r="AZ51" s="51"/>
      <c r="BA51" s="9"/>
      <c r="BB51" s="9"/>
      <c r="BC51" s="9"/>
      <c r="BD51" s="9"/>
      <c r="BE51" s="9"/>
      <c r="BF51" s="9"/>
      <c r="BG51" s="9"/>
    </row>
    <row r="52" spans="1:59" ht="12.75" hidden="1" customHeight="1" x14ac:dyDescent="0.25">
      <c r="AC52" s="94" t="s">
        <v>43</v>
      </c>
      <c r="AD52" s="18"/>
      <c r="AE52" s="18"/>
      <c r="AF52" s="18"/>
      <c r="AG52" s="18"/>
      <c r="AH52" s="65">
        <f>B20</f>
        <v>0.2</v>
      </c>
      <c r="AI52" s="65">
        <f>B21</f>
        <v>0.4</v>
      </c>
      <c r="AJ52" s="65">
        <f>B22</f>
        <v>0.45</v>
      </c>
      <c r="AK52" s="50" t="s">
        <v>43</v>
      </c>
      <c r="AL52" s="18"/>
      <c r="AM52" s="18"/>
      <c r="AN52" s="18"/>
      <c r="AO52" s="18"/>
      <c r="AP52" s="65">
        <f>J20</f>
        <v>0.2</v>
      </c>
      <c r="AQ52" s="65">
        <f>J21</f>
        <v>0.4</v>
      </c>
      <c r="AR52" s="65">
        <f>J22</f>
        <v>0.45</v>
      </c>
      <c r="AS52" s="23" t="s">
        <v>43</v>
      </c>
      <c r="AT52" s="18"/>
      <c r="AU52" s="18"/>
      <c r="AV52" s="18"/>
      <c r="AW52" s="18"/>
      <c r="AX52" s="65">
        <f>R20</f>
        <v>0.2</v>
      </c>
      <c r="AY52" s="65">
        <f>R21</f>
        <v>0.4</v>
      </c>
      <c r="AZ52" s="66">
        <f>R22</f>
        <v>0.45</v>
      </c>
      <c r="BA52" s="9"/>
      <c r="BB52" s="9"/>
      <c r="BC52" s="9"/>
      <c r="BD52" s="9"/>
      <c r="BE52" s="9"/>
      <c r="BF52" s="9"/>
      <c r="BG52" s="9"/>
    </row>
    <row r="53" spans="1:59" ht="12.75" hidden="1" customHeight="1" x14ac:dyDescent="0.25">
      <c r="B53" s="55"/>
      <c r="J53" s="55"/>
      <c r="AC53" s="94" t="s">
        <v>44</v>
      </c>
      <c r="AD53" s="18"/>
      <c r="AE53" s="18"/>
      <c r="AF53" s="18"/>
      <c r="AG53" s="18"/>
      <c r="AH53" s="65">
        <f>C20</f>
        <v>7.4999999999999997E-2</v>
      </c>
      <c r="AI53" s="65">
        <f>C21</f>
        <v>0.32500000000000001</v>
      </c>
      <c r="AJ53" s="65">
        <f>C22</f>
        <v>0.38100000000000001</v>
      </c>
      <c r="AK53" s="50" t="s">
        <v>44</v>
      </c>
      <c r="AL53" s="18"/>
      <c r="AM53" s="18"/>
      <c r="AN53" s="18"/>
      <c r="AO53" s="18"/>
      <c r="AP53" s="65">
        <f>K20</f>
        <v>7.4999999999999997E-2</v>
      </c>
      <c r="AQ53" s="65">
        <f>K21</f>
        <v>0.32500000000000001</v>
      </c>
      <c r="AR53" s="65">
        <f>K22</f>
        <v>0.38100000000000001</v>
      </c>
      <c r="AS53" s="23" t="s">
        <v>44</v>
      </c>
      <c r="AT53" s="18"/>
      <c r="AU53" s="18"/>
      <c r="AV53" s="18"/>
      <c r="AW53" s="18"/>
      <c r="AX53" s="65">
        <f>S20</f>
        <v>7.4999999999999997E-2</v>
      </c>
      <c r="AY53" s="65">
        <f>S21</f>
        <v>0.32500000000000001</v>
      </c>
      <c r="AZ53" s="66">
        <f>S22</f>
        <v>0.38100000000000001</v>
      </c>
      <c r="BA53" s="9"/>
      <c r="BB53" s="9"/>
      <c r="BC53" s="9"/>
      <c r="BD53" s="9"/>
      <c r="BE53" s="9"/>
      <c r="BF53" s="9"/>
      <c r="BG53" s="9"/>
    </row>
    <row r="54" spans="1:59" ht="12.75" hidden="1" customHeight="1" x14ac:dyDescent="0.25">
      <c r="B54" s="55"/>
      <c r="J54" s="55"/>
      <c r="AC54" s="94"/>
      <c r="AD54" s="18"/>
      <c r="AE54" s="18"/>
      <c r="AF54" s="18"/>
      <c r="AG54" s="18"/>
      <c r="AH54" s="65"/>
      <c r="AI54" s="65"/>
      <c r="AJ54" s="65"/>
      <c r="AK54" s="50"/>
      <c r="AL54" s="18"/>
      <c r="AM54" s="18"/>
      <c r="AN54" s="18"/>
      <c r="AO54" s="18"/>
      <c r="AP54" s="65"/>
      <c r="AQ54" s="65"/>
      <c r="AR54" s="65"/>
      <c r="AS54" s="23"/>
      <c r="AT54" s="18"/>
      <c r="AU54" s="18"/>
      <c r="AV54" s="18"/>
      <c r="AW54" s="18"/>
      <c r="AX54" s="65"/>
      <c r="AY54" s="65"/>
      <c r="AZ54" s="66"/>
      <c r="BA54" s="9"/>
      <c r="BB54" s="9"/>
      <c r="BC54" s="9"/>
      <c r="BD54" s="9"/>
      <c r="BE54" s="9"/>
      <c r="BF54" s="9"/>
      <c r="BG54" s="9"/>
    </row>
    <row r="55" spans="1:59" ht="12.75" hidden="1" customHeight="1" x14ac:dyDescent="0.25">
      <c r="C55" s="55"/>
      <c r="K55" s="55"/>
      <c r="AC55" s="94" t="s">
        <v>45</v>
      </c>
      <c r="AD55" s="23"/>
      <c r="AE55" s="23"/>
      <c r="AF55" s="23"/>
      <c r="AG55" s="23"/>
      <c r="AH55" s="23">
        <f>AH45*AH52</f>
        <v>0</v>
      </c>
      <c r="AI55" s="23">
        <f>AI45*AI52</f>
        <v>0</v>
      </c>
      <c r="AJ55" s="23">
        <f>AJ45*AJ52</f>
        <v>0</v>
      </c>
      <c r="AK55" s="50" t="s">
        <v>45</v>
      </c>
      <c r="AL55" s="23"/>
      <c r="AM55" s="23"/>
      <c r="AN55" s="23"/>
      <c r="AO55" s="23"/>
      <c r="AP55" s="23">
        <f>AP45*AP52</f>
        <v>0</v>
      </c>
      <c r="AQ55" s="23">
        <f>AQ45*AQ52</f>
        <v>0</v>
      </c>
      <c r="AR55" s="23">
        <f>AR45*AR52</f>
        <v>0</v>
      </c>
      <c r="AS55" s="23"/>
      <c r="AT55" s="23"/>
      <c r="AU55" s="23"/>
      <c r="AV55" s="23"/>
      <c r="AW55" s="23"/>
      <c r="AX55" s="23">
        <f>AX45*AX52</f>
        <v>0</v>
      </c>
      <c r="AY55" s="23">
        <f>AY45*AY52</f>
        <v>0</v>
      </c>
      <c r="AZ55" s="51">
        <f>AZ45*AZ52</f>
        <v>0</v>
      </c>
      <c r="BA55" s="9"/>
      <c r="BB55" s="9"/>
      <c r="BC55" s="9"/>
      <c r="BD55" s="9"/>
      <c r="BE55" s="9"/>
      <c r="BF55" s="9"/>
      <c r="BG55" s="9"/>
    </row>
    <row r="56" spans="1:59" ht="12.75" hidden="1" customHeight="1" x14ac:dyDescent="0.25">
      <c r="AC56" s="94" t="s">
        <v>46</v>
      </c>
      <c r="AD56" s="23"/>
      <c r="AE56" s="23"/>
      <c r="AF56" s="23"/>
      <c r="AG56" s="23"/>
      <c r="AH56" s="23">
        <f>(AH46-AH47)*AH53</f>
        <v>0</v>
      </c>
      <c r="AI56" s="23">
        <f>(AI46-AI47)*AI53</f>
        <v>0</v>
      </c>
      <c r="AJ56" s="23">
        <f>(AJ46-AJ47)*AJ53</f>
        <v>0</v>
      </c>
      <c r="AK56" s="50" t="s">
        <v>46</v>
      </c>
      <c r="AL56" s="23"/>
      <c r="AM56" s="23"/>
      <c r="AN56" s="23"/>
      <c r="AO56" s="23"/>
      <c r="AP56" s="23">
        <f>(AP46-AP47)*AP53</f>
        <v>0</v>
      </c>
      <c r="AQ56" s="23">
        <f>(AQ46-AQ47)*AQ53</f>
        <v>0</v>
      </c>
      <c r="AR56" s="23">
        <f>(AR46-AR47)*AR53</f>
        <v>0</v>
      </c>
      <c r="AS56" s="23"/>
      <c r="AT56" s="23"/>
      <c r="AU56" s="23"/>
      <c r="AV56" s="23"/>
      <c r="AW56" s="23"/>
      <c r="AX56" s="23">
        <f>(AX46-AX47)*AX53</f>
        <v>0</v>
      </c>
      <c r="AY56" s="23">
        <f>(AY46-AY47)*AY53</f>
        <v>0</v>
      </c>
      <c r="AZ56" s="51">
        <f>(AZ46-AZ47)*AZ53</f>
        <v>0</v>
      </c>
      <c r="BA56" s="9"/>
      <c r="BB56" s="9"/>
      <c r="BC56" s="9"/>
      <c r="BD56" s="9"/>
      <c r="BE56" s="9"/>
      <c r="BF56" s="9"/>
      <c r="BG56" s="9"/>
    </row>
    <row r="57" spans="1:59" ht="12.75" hidden="1" customHeight="1" thickBot="1" x14ac:dyDescent="0.3">
      <c r="AC57" s="94"/>
      <c r="AD57" s="23"/>
      <c r="AE57" s="23"/>
      <c r="AF57" s="23"/>
      <c r="AG57" s="23"/>
      <c r="AH57" s="37">
        <f>SUM(AH55:AH56)</f>
        <v>0</v>
      </c>
      <c r="AI57" s="37">
        <f t="shared" ref="AI57:AJ57" si="142">SUM(AI55:AI56)</f>
        <v>0</v>
      </c>
      <c r="AJ57" s="37">
        <f t="shared" si="142"/>
        <v>0</v>
      </c>
      <c r="AK57" s="50"/>
      <c r="AL57" s="23"/>
      <c r="AM57" s="23"/>
      <c r="AN57" s="23"/>
      <c r="AO57" s="23"/>
      <c r="AP57" s="37">
        <f>SUM(AP55:AP56)</f>
        <v>0</v>
      </c>
      <c r="AQ57" s="37">
        <f t="shared" ref="AQ57:AR57" si="143">SUM(AQ55:AQ56)</f>
        <v>0</v>
      </c>
      <c r="AR57" s="37">
        <f t="shared" si="143"/>
        <v>0</v>
      </c>
      <c r="AS57" s="23"/>
      <c r="AT57" s="23"/>
      <c r="AU57" s="23"/>
      <c r="AV57" s="23"/>
      <c r="AW57" s="23"/>
      <c r="AX57" s="37">
        <f>SUM(AX55:AX56)</f>
        <v>0</v>
      </c>
      <c r="AY57" s="37">
        <f t="shared" ref="AY57:AZ57" si="144">SUM(AY55:AY56)</f>
        <v>0</v>
      </c>
      <c r="AZ57" s="62">
        <f t="shared" si="144"/>
        <v>0</v>
      </c>
      <c r="BA57" s="9"/>
      <c r="BB57" s="9"/>
      <c r="BC57" s="9"/>
      <c r="BD57" s="9"/>
      <c r="BE57" s="9"/>
      <c r="BF57" s="9"/>
      <c r="BG57" s="9"/>
    </row>
    <row r="58" spans="1:59" ht="12.75" hidden="1" customHeight="1" x14ac:dyDescent="0.25">
      <c r="AC58" s="94"/>
      <c r="AD58" s="23"/>
      <c r="AE58" s="23"/>
      <c r="AF58" s="23"/>
      <c r="AG58" s="23"/>
      <c r="AH58" s="23"/>
      <c r="AI58" s="23"/>
      <c r="AJ58" s="18">
        <f>SUM(AH57:AJ57)</f>
        <v>0</v>
      </c>
      <c r="AK58" s="50"/>
      <c r="AL58" s="23"/>
      <c r="AM58" s="23"/>
      <c r="AN58" s="23"/>
      <c r="AO58" s="23"/>
      <c r="AP58" s="23"/>
      <c r="AQ58" s="23"/>
      <c r="AR58" s="18">
        <f>SUM(AP57:AR57)</f>
        <v>0</v>
      </c>
      <c r="AS58" s="23"/>
      <c r="AT58" s="23"/>
      <c r="AU58" s="23"/>
      <c r="AV58" s="23"/>
      <c r="AW58" s="23"/>
      <c r="AX58" s="23"/>
      <c r="AY58" s="23"/>
      <c r="AZ58" s="60">
        <f>SUM(AX57:AZ57)</f>
        <v>0</v>
      </c>
      <c r="BA58" s="9"/>
      <c r="BB58" s="9"/>
      <c r="BC58" s="9"/>
      <c r="BD58" s="9"/>
      <c r="BE58" s="9"/>
      <c r="BF58" s="9"/>
      <c r="BG58" s="9"/>
    </row>
    <row r="59" spans="1:59" ht="12.75" hidden="1" customHeight="1" x14ac:dyDescent="0.25">
      <c r="AC59" s="93"/>
      <c r="AD59" s="18"/>
      <c r="AE59" s="23"/>
      <c r="AF59" s="23"/>
      <c r="AG59" s="23"/>
      <c r="AH59" s="23"/>
      <c r="AI59" s="23"/>
      <c r="AJ59" s="18"/>
      <c r="AK59" s="54"/>
      <c r="AL59" s="18"/>
      <c r="AM59" s="23"/>
      <c r="AN59" s="23"/>
      <c r="AO59" s="23"/>
      <c r="AP59" s="23"/>
      <c r="AQ59" s="23"/>
      <c r="AR59" s="18"/>
      <c r="AS59" s="23"/>
      <c r="AT59" s="23"/>
      <c r="AU59" s="23"/>
      <c r="AV59" s="23"/>
      <c r="AW59" s="23"/>
      <c r="AX59" s="23"/>
      <c r="AY59" s="23"/>
      <c r="AZ59" s="60"/>
      <c r="BA59" s="15"/>
      <c r="BB59" s="15"/>
      <c r="BE59" s="15"/>
      <c r="BF59" s="15"/>
      <c r="BG59" s="18"/>
    </row>
    <row r="60" spans="1:59" ht="12.75" hidden="1" customHeight="1" thickBot="1" x14ac:dyDescent="0.3">
      <c r="AC60" s="95"/>
      <c r="AD60" s="67"/>
      <c r="AE60" s="68"/>
      <c r="AF60" s="68"/>
      <c r="AG60" s="68"/>
      <c r="AH60" s="68"/>
      <c r="AI60" s="68"/>
      <c r="AJ60" s="67"/>
      <c r="AK60" s="69"/>
      <c r="AL60" s="67"/>
      <c r="AM60" s="68"/>
      <c r="AN60" s="68"/>
      <c r="AO60" s="68"/>
      <c r="AP60" s="68"/>
      <c r="AQ60" s="68"/>
      <c r="AR60" s="67"/>
      <c r="AS60" s="68"/>
      <c r="AT60" s="68"/>
      <c r="AU60" s="68"/>
      <c r="AV60" s="68"/>
      <c r="AW60" s="68"/>
      <c r="AX60" s="68"/>
      <c r="AY60" s="68"/>
      <c r="AZ60" s="70"/>
      <c r="BA60" s="15"/>
      <c r="BB60" s="15"/>
      <c r="BE60" s="15"/>
      <c r="BF60" s="15"/>
      <c r="BG60" s="18"/>
    </row>
    <row r="61" spans="1:59" ht="12.75" hidden="1" customHeight="1" x14ac:dyDescent="0.25">
      <c r="AC61" s="36"/>
      <c r="AD61" s="17"/>
      <c r="AE61" s="15"/>
      <c r="AF61" s="15"/>
      <c r="AG61" s="15"/>
      <c r="AH61" s="15"/>
      <c r="AI61" s="15"/>
      <c r="AJ61" s="18"/>
      <c r="AK61" s="17"/>
      <c r="AL61" s="17"/>
      <c r="AM61" s="15"/>
      <c r="AN61" s="15"/>
      <c r="AO61" s="15"/>
      <c r="AP61" s="15"/>
      <c r="AQ61" s="15"/>
      <c r="AR61" s="18"/>
      <c r="AS61" s="15"/>
      <c r="AT61" s="15"/>
      <c r="AU61" s="15"/>
      <c r="AV61" s="15"/>
      <c r="AW61" s="15"/>
      <c r="AX61" s="15"/>
      <c r="AY61" s="15"/>
      <c r="AZ61" s="18"/>
      <c r="BA61" s="15"/>
      <c r="BB61" s="15"/>
      <c r="BE61" s="15"/>
      <c r="BF61" s="15"/>
      <c r="BG61" s="18"/>
    </row>
    <row r="62" spans="1:59" s="47" customFormat="1" ht="16.8" x14ac:dyDescent="0.55000000000000004">
      <c r="A62" s="48"/>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71" t="s">
        <v>94</v>
      </c>
      <c r="AD62" s="17"/>
      <c r="AE62" s="15"/>
      <c r="AF62" s="15"/>
      <c r="AG62" s="15"/>
      <c r="AH62" s="15"/>
      <c r="AI62" s="15"/>
      <c r="AJ62" s="18"/>
      <c r="AK62" s="72" t="s">
        <v>49</v>
      </c>
      <c r="AL62" s="17"/>
      <c r="AM62" s="15"/>
      <c r="AN62" s="15"/>
      <c r="AO62" s="15"/>
      <c r="AP62" s="15"/>
      <c r="AQ62" s="15"/>
      <c r="AR62" s="18"/>
      <c r="AS62" s="72" t="s">
        <v>50</v>
      </c>
      <c r="AT62" s="15"/>
      <c r="AU62" s="15"/>
      <c r="AV62" s="15"/>
      <c r="AW62" s="15"/>
      <c r="AX62" s="15"/>
      <c r="AY62" s="15"/>
      <c r="AZ62" s="18"/>
      <c r="BA62" s="72" t="s">
        <v>50</v>
      </c>
      <c r="BB62" s="15"/>
      <c r="BC62" s="2"/>
      <c r="BD62" s="2"/>
      <c r="BE62" s="15"/>
      <c r="BF62" s="15"/>
      <c r="BG62" s="18"/>
    </row>
    <row r="63" spans="1:59" ht="12.75" customHeight="1" x14ac:dyDescent="0.25">
      <c r="AC63" s="17" t="s">
        <v>45</v>
      </c>
      <c r="AD63" s="18">
        <f>IF(SUM(AH63:AJ63)-AD68&gt;0,SUM(AH63:AJ63)-AD68,0)</f>
        <v>0</v>
      </c>
      <c r="AE63" s="15"/>
      <c r="AF63" s="15"/>
      <c r="AG63" s="15"/>
      <c r="AH63" s="73">
        <f>IF(AJ58&lt;AJ33,AH55,AH30)</f>
        <v>0</v>
      </c>
      <c r="AI63" s="73">
        <f>IF(AJ58&lt;AJ33,AI55,AI30)</f>
        <v>0</v>
      </c>
      <c r="AJ63" s="73">
        <f>IF(AJ58&lt;AJ33,AJ55,AJ30)</f>
        <v>0</v>
      </c>
      <c r="AK63" s="17" t="s">
        <v>45</v>
      </c>
      <c r="AL63" s="18">
        <f>IF(SUM(AP63:AR63)-AL68&gt;0,SUM(AP63:AR63)-AL68,0)</f>
        <v>0</v>
      </c>
      <c r="AM63" s="15"/>
      <c r="AN63" s="15"/>
      <c r="AO63" s="15"/>
      <c r="AP63" s="73">
        <f>IF(AR58&lt;AR33,AP55,AP30)</f>
        <v>0</v>
      </c>
      <c r="AQ63" s="73">
        <f>IF(AR58&lt;AR33,AQ55,AQ30)</f>
        <v>0</v>
      </c>
      <c r="AR63" s="73">
        <f>IF(AR58&lt;AR33,AR55,AR30)</f>
        <v>0</v>
      </c>
      <c r="AS63" s="17" t="s">
        <v>45</v>
      </c>
      <c r="AT63" s="18">
        <f>IF(SUM(AX63:AZ63)&gt;0,SUM(AX63:AZ63),0)</f>
        <v>0</v>
      </c>
      <c r="AU63" s="15"/>
      <c r="AV63" s="15"/>
      <c r="AW63" s="15"/>
      <c r="AX63" s="73">
        <f>IF(AZ58&lt;AZ33,AX55,AX30)</f>
        <v>0</v>
      </c>
      <c r="AY63" s="73">
        <f>IF(AZ58&lt;AZ33,AY55,AY30)</f>
        <v>0</v>
      </c>
      <c r="AZ63" s="73">
        <f>IF(AZ58&lt;AZ33,AZ55,AZ30)</f>
        <v>0</v>
      </c>
      <c r="BA63" s="18" t="s">
        <v>45</v>
      </c>
      <c r="BB63" s="18">
        <f>IF(SUM(BE30:BG30)&gt;0,SUM(BE30:BG30),0)</f>
        <v>0</v>
      </c>
      <c r="BE63" s="15"/>
      <c r="BF63" s="15"/>
      <c r="BG63" s="18"/>
    </row>
    <row r="64" spans="1:59" x14ac:dyDescent="0.25">
      <c r="AC64" s="17" t="s">
        <v>46</v>
      </c>
      <c r="AD64" s="17">
        <f>SUM(AH64:AJ64)</f>
        <v>0</v>
      </c>
      <c r="AE64" s="15"/>
      <c r="AF64" s="15"/>
      <c r="AG64" s="15"/>
      <c r="AH64" s="73">
        <f>IF(AJ58&lt;AJ33,AH56,AH31)</f>
        <v>0</v>
      </c>
      <c r="AI64" s="73">
        <f>IF(AJ58&lt;AJ33,AI56,AI31)</f>
        <v>0</v>
      </c>
      <c r="AJ64" s="73">
        <f>IF(AJ58&lt;AJ33,AJ56,AJ31)</f>
        <v>0</v>
      </c>
      <c r="AK64" s="17" t="s">
        <v>46</v>
      </c>
      <c r="AL64" s="17">
        <f>SUM(AP64:AR64)</f>
        <v>0</v>
      </c>
      <c r="AM64" s="15"/>
      <c r="AN64" s="15"/>
      <c r="AO64" s="15"/>
      <c r="AP64" s="73">
        <f>IF(AR58&lt;AR33,AP56,AP31)</f>
        <v>0</v>
      </c>
      <c r="AQ64" s="73">
        <f>IF(AR58&lt;AR33,AQ56,AQ31)</f>
        <v>0</v>
      </c>
      <c r="AR64" s="73">
        <f>IF(AR58&lt;AR33,AR56,AR31)</f>
        <v>0</v>
      </c>
      <c r="AS64" s="17" t="s">
        <v>46</v>
      </c>
      <c r="AT64" s="18">
        <f>IF(SUM(AX64:AZ64)&gt;0,SUM(AX64:AZ64),0)</f>
        <v>0</v>
      </c>
      <c r="AU64" s="15"/>
      <c r="AV64" s="15"/>
      <c r="AW64" s="15"/>
      <c r="AX64" s="73">
        <f>IF(AZ58&lt;AZ33,AX56,AX31)</f>
        <v>0</v>
      </c>
      <c r="AY64" s="73">
        <f>IF(AZ58&lt;AZ33,AY56,AY31)</f>
        <v>0</v>
      </c>
      <c r="AZ64" s="73">
        <f>IF(AZ58&lt;AZ33,AZ56,AZ31)</f>
        <v>0</v>
      </c>
      <c r="BA64" s="17" t="s">
        <v>46</v>
      </c>
      <c r="BB64" s="17">
        <f>IF(SUM(BE31:BG31)&gt;0,SUM(BE31:BG31),0)</f>
        <v>0</v>
      </c>
      <c r="BE64" s="15"/>
      <c r="BF64" s="15"/>
      <c r="BG64" s="18"/>
    </row>
    <row r="65" spans="1:59" ht="12.75" hidden="1" customHeight="1" thickBot="1" x14ac:dyDescent="0.3">
      <c r="AD65" s="15"/>
      <c r="AE65" s="15"/>
      <c r="AF65" s="15"/>
      <c r="AG65" s="15"/>
      <c r="AH65" s="37">
        <f>SUM(AH63:AH64)</f>
        <v>0</v>
      </c>
      <c r="AI65" s="37">
        <f t="shared" ref="AI65:AJ65" si="145">SUM(AI63:AI64)</f>
        <v>0</v>
      </c>
      <c r="AJ65" s="37">
        <f t="shared" si="145"/>
        <v>0</v>
      </c>
      <c r="AK65" s="15"/>
      <c r="AL65" s="15"/>
      <c r="AM65" s="15"/>
      <c r="AN65" s="15"/>
      <c r="AO65" s="15"/>
      <c r="AP65" s="37">
        <f>SUM(AP63:AP64)</f>
        <v>0</v>
      </c>
      <c r="AQ65" s="37">
        <f t="shared" ref="AQ65:AR65" si="146">SUM(AQ63:AQ64)</f>
        <v>0</v>
      </c>
      <c r="AR65" s="37">
        <f t="shared" si="146"/>
        <v>0</v>
      </c>
      <c r="AS65" s="15"/>
      <c r="AT65" s="15"/>
      <c r="AU65" s="15"/>
      <c r="AV65" s="15"/>
      <c r="AW65" s="15"/>
      <c r="AX65" s="37">
        <f>SUM(AX63:AX64)</f>
        <v>0</v>
      </c>
      <c r="AY65" s="37">
        <f t="shared" ref="AY65:AZ65" si="147">SUM(AY63:AY64)</f>
        <v>0</v>
      </c>
      <c r="AZ65" s="37">
        <f t="shared" si="147"/>
        <v>0</v>
      </c>
      <c r="BA65" s="15"/>
      <c r="BB65" s="15"/>
      <c r="BE65" s="15"/>
      <c r="BF65" s="15"/>
      <c r="BG65" s="18"/>
    </row>
    <row r="66" spans="1:59" ht="12.75" hidden="1" customHeight="1" x14ac:dyDescent="0.25">
      <c r="AC66" s="36" t="s">
        <v>51</v>
      </c>
      <c r="AD66" s="15"/>
      <c r="AE66" s="15"/>
      <c r="AF66" s="15"/>
      <c r="AG66" s="15"/>
      <c r="AH66" s="15"/>
      <c r="AI66" s="15"/>
      <c r="AJ66" s="18">
        <f>SUM(AH65:AJ65)</f>
        <v>0</v>
      </c>
      <c r="AK66" s="17" t="s">
        <v>51</v>
      </c>
      <c r="AL66" s="15"/>
      <c r="AM66" s="15"/>
      <c r="AN66" s="15"/>
      <c r="AO66" s="15"/>
      <c r="AP66" s="15"/>
      <c r="AQ66" s="15"/>
      <c r="AR66" s="18">
        <f>SUM(AP65:AR65)</f>
        <v>0</v>
      </c>
      <c r="AS66" s="15"/>
      <c r="AT66" s="15"/>
      <c r="AU66" s="15"/>
      <c r="AV66" s="15"/>
      <c r="AW66" s="15"/>
      <c r="AX66" s="15"/>
      <c r="AY66" s="15"/>
      <c r="AZ66" s="18">
        <f>SUM(AX65:AZ65)</f>
        <v>0</v>
      </c>
      <c r="BA66" s="15"/>
      <c r="BB66" s="15"/>
      <c r="BE66" s="15"/>
      <c r="BF66" s="15"/>
      <c r="BG66" s="18"/>
    </row>
    <row r="67" spans="1:59" ht="12.75" hidden="1" customHeight="1" x14ac:dyDescent="0.25">
      <c r="AC67" s="2" t="s">
        <v>52</v>
      </c>
      <c r="AD67" s="15">
        <f>AD17-AD18</f>
        <v>0</v>
      </c>
      <c r="AE67" s="15"/>
      <c r="AF67" s="15"/>
      <c r="AG67" s="15"/>
      <c r="AH67" s="15"/>
      <c r="AI67" s="15"/>
      <c r="AJ67" s="15"/>
      <c r="AK67" s="15" t="s">
        <v>52</v>
      </c>
      <c r="AL67" s="15">
        <f>AL17-AL18</f>
        <v>0</v>
      </c>
      <c r="AM67" s="15"/>
      <c r="AN67" s="15"/>
      <c r="AO67" s="15"/>
      <c r="AP67" s="15"/>
      <c r="AQ67" s="15"/>
      <c r="AR67" s="15"/>
      <c r="AS67" s="15" t="s">
        <v>53</v>
      </c>
      <c r="AT67" s="15">
        <f>AT16-AT18</f>
        <v>0</v>
      </c>
      <c r="AU67" s="15"/>
      <c r="AV67" s="15"/>
      <c r="AW67" s="15"/>
      <c r="AX67" s="15"/>
      <c r="AY67" s="15"/>
      <c r="AZ67" s="15"/>
      <c r="BA67" s="15" t="s">
        <v>53</v>
      </c>
      <c r="BB67" s="15">
        <f>BB16-BB18</f>
        <v>0</v>
      </c>
    </row>
    <row r="68" spans="1:59" ht="12.75" customHeight="1" x14ac:dyDescent="0.25">
      <c r="AC68" s="34" t="s">
        <v>85</v>
      </c>
      <c r="AD68" s="99">
        <f>IF(AD16-AD18&gt;0,IF(MIN(AD16-AD18,AD20-AE20,AD67)*0.2&gt;0,MIN(AD16-AD18,AD20-AE20,AD67)*0.2,0),0)</f>
        <v>0</v>
      </c>
      <c r="AE68" s="74"/>
      <c r="AF68" s="74"/>
      <c r="AG68" s="74"/>
      <c r="AH68" s="74"/>
      <c r="AI68" s="74"/>
      <c r="AJ68" s="74"/>
      <c r="AK68" s="75" t="s">
        <v>80</v>
      </c>
      <c r="AL68" s="99">
        <f>IF(AL16-AL18&gt;0,IF(MIN(AL16-AL18,AL20-AM20,AL67)*0.2&gt;0,MIN(AL16-AL18,AL20-AM20,AL67)*0.2,0),0)</f>
        <v>0</v>
      </c>
      <c r="AM68" s="15"/>
      <c r="AN68" s="15"/>
      <c r="AO68" s="15"/>
      <c r="AP68" s="15"/>
      <c r="AQ68" s="15"/>
      <c r="AR68" s="15"/>
      <c r="AS68" s="15"/>
      <c r="AT68" s="15"/>
      <c r="AU68" s="15"/>
      <c r="AV68" s="15"/>
      <c r="AW68" s="15"/>
      <c r="AX68" s="15"/>
      <c r="AY68" s="15"/>
      <c r="AZ68" s="15"/>
      <c r="BA68" s="15"/>
      <c r="BB68" s="15"/>
    </row>
    <row r="69" spans="1:59" ht="12.75" customHeight="1" x14ac:dyDescent="0.25">
      <c r="AC69" s="34" t="s">
        <v>83</v>
      </c>
      <c r="AD69" s="99">
        <f>IF(AD67*0.2-AD68&gt;0,AD67*0.2-AD68,0)</f>
        <v>0</v>
      </c>
      <c r="AE69" s="74"/>
      <c r="AF69" s="74"/>
      <c r="AG69" s="74"/>
      <c r="AH69" s="74"/>
      <c r="AI69" s="74"/>
      <c r="AJ69" s="74"/>
      <c r="AK69" s="75" t="s">
        <v>54</v>
      </c>
      <c r="AL69" s="99">
        <f>IF(AL67*0.2-AL68&gt;0,AL67*0.2-AL68,0)</f>
        <v>0</v>
      </c>
      <c r="AM69" s="15"/>
      <c r="AN69" s="15"/>
      <c r="AO69" s="15"/>
      <c r="AP69" s="15"/>
      <c r="AQ69" s="15"/>
      <c r="AR69" s="15"/>
      <c r="AS69" s="15"/>
      <c r="AT69" s="15"/>
      <c r="AU69" s="15"/>
      <c r="AV69" s="15"/>
      <c r="AW69" s="15"/>
      <c r="AX69" s="15"/>
      <c r="AY69" s="15"/>
      <c r="AZ69" s="15"/>
      <c r="BA69" s="15"/>
      <c r="BB69" s="15"/>
    </row>
    <row r="70" spans="1:59" ht="12.75" hidden="1" customHeight="1" x14ac:dyDescent="0.55000000000000004">
      <c r="AC70" s="76" t="s">
        <v>55</v>
      </c>
      <c r="AD70" s="15"/>
      <c r="AE70" s="15"/>
      <c r="AF70" s="15"/>
      <c r="AG70" s="15"/>
      <c r="AH70" s="15"/>
      <c r="AI70" s="15"/>
      <c r="AJ70" s="14"/>
      <c r="AK70" s="77" t="s">
        <v>55</v>
      </c>
      <c r="AL70" s="15"/>
      <c r="AM70" s="15"/>
      <c r="AN70" s="15"/>
      <c r="AO70" s="15"/>
      <c r="AP70" s="15"/>
      <c r="AQ70" s="15"/>
      <c r="AR70" s="14"/>
      <c r="AS70" s="77" t="s">
        <v>55</v>
      </c>
      <c r="AT70" s="15"/>
      <c r="AU70" s="15"/>
      <c r="AV70" s="15"/>
      <c r="AW70" s="15"/>
      <c r="AX70" s="15"/>
      <c r="AY70" s="15"/>
      <c r="AZ70" s="14"/>
      <c r="BA70" s="77" t="s">
        <v>56</v>
      </c>
      <c r="BB70" s="15"/>
      <c r="BG70" s="1"/>
    </row>
    <row r="71" spans="1:59" ht="12.75" hidden="1" customHeight="1" x14ac:dyDescent="0.25">
      <c r="AC71" s="17" t="s">
        <v>57</v>
      </c>
      <c r="AD71" s="15">
        <f>AG71*AE71</f>
        <v>0</v>
      </c>
      <c r="AE71" s="41">
        <f>B30</f>
        <v>0.12</v>
      </c>
      <c r="AF71" s="41"/>
      <c r="AG71" s="15">
        <f>IF(AD11&gt;B28,IF(AD11&lt;=B29,AD11-B28,B29-B28),0)</f>
        <v>0</v>
      </c>
      <c r="AH71" s="15"/>
      <c r="AI71" s="15"/>
      <c r="AJ71" s="15"/>
      <c r="AK71" s="17" t="s">
        <v>57</v>
      </c>
      <c r="AL71" s="15">
        <f>AO71*AM71</f>
        <v>0</v>
      </c>
      <c r="AM71" s="41">
        <f>J30</f>
        <v>0.12</v>
      </c>
      <c r="AN71" s="41"/>
      <c r="AO71" s="15">
        <f>IF(AL11&gt;J28,IF(AL11&lt;=J29,AL11-J28,J29-J28),0)</f>
        <v>0</v>
      </c>
      <c r="AP71" s="15"/>
      <c r="AQ71" s="15"/>
      <c r="AR71" s="15"/>
      <c r="AS71" s="17" t="s">
        <v>57</v>
      </c>
      <c r="AT71" s="15">
        <f>AW71*AU71</f>
        <v>0</v>
      </c>
      <c r="AU71" s="41">
        <f>R30</f>
        <v>0.12</v>
      </c>
      <c r="AV71" s="41"/>
      <c r="AW71" s="15">
        <f>IF(AT11&gt;R28,IF(AT11&lt;=R29,AT11-R28,R29-R28),0)</f>
        <v>0</v>
      </c>
      <c r="AX71" s="15"/>
      <c r="AY71" s="15"/>
      <c r="AZ71" s="15"/>
      <c r="BA71" s="15" t="s">
        <v>57</v>
      </c>
      <c r="BB71" s="15">
        <f>BD71*BC71</f>
        <v>0</v>
      </c>
      <c r="BC71" s="42">
        <f>Z30</f>
        <v>0.12</v>
      </c>
      <c r="BD71" s="15">
        <f>IF(BB11&gt;Z28,IF(BB11&lt;=Z29,BB11-Z28,Z29-Z28),0)</f>
        <v>0</v>
      </c>
      <c r="BF71" s="15"/>
      <c r="BG71" s="15"/>
    </row>
    <row r="72" spans="1:59" ht="12.75" hidden="1" customHeight="1" x14ac:dyDescent="0.25">
      <c r="AC72" s="17" t="s">
        <v>58</v>
      </c>
      <c r="AD72" s="15">
        <f>AG72*AE72</f>
        <v>0</v>
      </c>
      <c r="AE72" s="41">
        <f>B31</f>
        <v>0.09</v>
      </c>
      <c r="AF72" s="41"/>
      <c r="AG72" s="15">
        <f>IF((AD12+AD13)&gt;0,IF(AD14&gt;B28,IF(AD11&lt;=B28,IF(AD14&lt;=B29,(AD12+AD13)-SUM(B28-AD11),B29-B28-AG71),IF(AD14&lt;=B29,(AD12+AD13),B29-B28-AG71)),0),0)</f>
        <v>0</v>
      </c>
      <c r="AH72" s="15"/>
      <c r="AI72" s="15"/>
      <c r="AJ72" s="15"/>
      <c r="AK72" s="17" t="s">
        <v>58</v>
      </c>
      <c r="AL72" s="15">
        <f>AO72*AM72</f>
        <v>0</v>
      </c>
      <c r="AM72" s="41">
        <f>J31</f>
        <v>0.09</v>
      </c>
      <c r="AN72" s="41"/>
      <c r="AO72" s="15">
        <f>IF((AL12+AL13)&gt;0,IF(AL14&gt;J28,IF(AL11&lt;=J28,IF(AL14&lt;=J29,(AL12+AL13)-SUM(J28-AL11),J29-J28-AO71),IF(AL14&lt;=J29,(AL12+AL13),J29-J28-AO71)),0),0)</f>
        <v>0</v>
      </c>
      <c r="AP72" s="15"/>
      <c r="AQ72" s="15"/>
      <c r="AR72" s="15"/>
      <c r="AS72" s="17" t="s">
        <v>58</v>
      </c>
      <c r="AT72" s="15">
        <f>AW72*AU72</f>
        <v>0</v>
      </c>
      <c r="AU72" s="41">
        <f>R31</f>
        <v>0.09</v>
      </c>
      <c r="AV72" s="41"/>
      <c r="AW72" s="15">
        <f>IF((AT12+AT13)&gt;0,IF(AT14&gt;R28,IF(AT11&lt;=R28,IF(AT14&lt;=R29,(AT12+AT13)-SUM(R28-AT11),R29-R28-AW71),IF(AT14&lt;=R29,(AT12+AT13),R29-R28-AW71)),0),0)</f>
        <v>0</v>
      </c>
      <c r="AX72" s="15"/>
      <c r="AY72" s="15"/>
      <c r="AZ72" s="15"/>
      <c r="BA72" s="15" t="s">
        <v>58</v>
      </c>
      <c r="BB72" s="15">
        <f>BD72*BC72</f>
        <v>0</v>
      </c>
      <c r="BC72" s="42">
        <f>Z31</f>
        <v>0.09</v>
      </c>
      <c r="BD72" s="15">
        <f>IF((BB12+BB13)&gt;0,IF(BB14&gt;Z28,IF(BB11&lt;=Z28,IF(BB14&lt;=Z29,(BB12+BB13)-SUM(Z28-BB11),Z29-Z28-BD71),IF(BB14&lt;=Z29,(BB12+BB13),Z29-Z28-BD71)),0),0)</f>
        <v>0</v>
      </c>
      <c r="BF72" s="15"/>
      <c r="BG72" s="15"/>
    </row>
    <row r="73" spans="1:59" ht="12.75" hidden="1" customHeight="1" x14ac:dyDescent="0.25">
      <c r="AC73" s="17" t="s">
        <v>59</v>
      </c>
      <c r="AD73" s="15">
        <f>AG73*AE73</f>
        <v>0</v>
      </c>
      <c r="AE73" s="41">
        <f>B32</f>
        <v>0.02</v>
      </c>
      <c r="AF73" s="41"/>
      <c r="AG73" s="23">
        <f>IF(AG71+AG72&gt;0,IF(AD14-AG71-AG72-B28&gt;0,AD14-AG71-AG72-B28,0),0)</f>
        <v>0</v>
      </c>
      <c r="AH73" s="15"/>
      <c r="AI73" s="15"/>
      <c r="AJ73" s="15"/>
      <c r="AK73" s="17" t="s">
        <v>59</v>
      </c>
      <c r="AL73" s="15">
        <f>AO73*AM73</f>
        <v>0</v>
      </c>
      <c r="AM73" s="41">
        <f>J32</f>
        <v>0.02</v>
      </c>
      <c r="AN73" s="41"/>
      <c r="AO73" s="23">
        <f>IF(AO71+AO72&gt;0,IF(AL14-AO71-AO72-J28&gt;0,AL14-AO71-AO72-J28,0),0)</f>
        <v>0</v>
      </c>
      <c r="AP73" s="15"/>
      <c r="AQ73" s="15"/>
      <c r="AR73" s="15"/>
      <c r="AS73" s="17" t="s">
        <v>59</v>
      </c>
      <c r="AT73" s="15">
        <f>AW73*AU73</f>
        <v>0</v>
      </c>
      <c r="AU73" s="41">
        <f>R32</f>
        <v>0.02</v>
      </c>
      <c r="AV73" s="41"/>
      <c r="AW73" s="23">
        <f>IF(AW71+AW72&gt;0,IF(AT14-AW71-AW72-R28&gt;0,AT14-AW71-AW72-R28,0),0)</f>
        <v>0</v>
      </c>
      <c r="AX73" s="15"/>
      <c r="AY73" s="15"/>
      <c r="AZ73" s="15"/>
      <c r="BA73" s="15" t="s">
        <v>59</v>
      </c>
      <c r="BB73" s="15">
        <f>BD73*BC73</f>
        <v>0</v>
      </c>
      <c r="BC73" s="42">
        <f>Z32</f>
        <v>0.02</v>
      </c>
      <c r="BD73" s="23">
        <f>IF(BD71+BD72&gt;0,IF(BB14-BD71-BD72-Z28&gt;0,BB14-BD71-BD72-Z28,0),0)</f>
        <v>0</v>
      </c>
      <c r="BF73" s="15"/>
      <c r="BG73" s="15"/>
    </row>
    <row r="74" spans="1:59" ht="12.75" customHeight="1" x14ac:dyDescent="0.25">
      <c r="AC74" s="18" t="s">
        <v>60</v>
      </c>
      <c r="AD74" s="18">
        <f>SUM(AD71:AD73)</f>
        <v>0</v>
      </c>
      <c r="AE74" s="23"/>
      <c r="AF74" s="23"/>
      <c r="AG74" s="18">
        <f>SUM(AG71:AG73)</f>
        <v>0</v>
      </c>
      <c r="AH74" s="23"/>
      <c r="AI74" s="23"/>
      <c r="AJ74" s="23"/>
      <c r="AK74" s="18" t="s">
        <v>60</v>
      </c>
      <c r="AL74" s="18">
        <f>SUM(AL71:AL73)</f>
        <v>0</v>
      </c>
      <c r="AM74" s="23"/>
      <c r="AN74" s="23"/>
      <c r="AO74" s="18">
        <f>SUM(AO71:AO73)</f>
        <v>0</v>
      </c>
      <c r="AP74" s="23"/>
      <c r="AQ74" s="23"/>
      <c r="AR74" s="23"/>
      <c r="AS74" s="18" t="s">
        <v>60</v>
      </c>
      <c r="AT74" s="18">
        <f>SUM(AT71:AT73)</f>
        <v>0</v>
      </c>
      <c r="AU74" s="23"/>
      <c r="AV74" s="23"/>
      <c r="AW74" s="18">
        <f>SUM(AW71:AW73)</f>
        <v>0</v>
      </c>
      <c r="AX74" s="23"/>
      <c r="AY74" s="23"/>
      <c r="AZ74" s="23"/>
      <c r="BA74" s="18" t="s">
        <v>60</v>
      </c>
      <c r="BB74" s="18">
        <f>SUM(BB71:BB73)</f>
        <v>0</v>
      </c>
      <c r="BD74" s="36">
        <f>SUM(BD71:BD73)</f>
        <v>0</v>
      </c>
    </row>
    <row r="75" spans="1:59" hidden="1" x14ac:dyDescent="0.25">
      <c r="AC75" s="15"/>
      <c r="AD75" s="15"/>
      <c r="AE75" s="15" t="s">
        <v>61</v>
      </c>
      <c r="AF75" s="15"/>
      <c r="AG75" s="15">
        <f>B28</f>
        <v>8424</v>
      </c>
      <c r="AH75" s="15"/>
      <c r="AI75" s="15"/>
      <c r="AJ75" s="15"/>
      <c r="AK75" s="15"/>
      <c r="AL75" s="15"/>
      <c r="AM75" s="15" t="s">
        <v>61</v>
      </c>
      <c r="AN75" s="15"/>
      <c r="AO75" s="15">
        <f>J28</f>
        <v>8164</v>
      </c>
      <c r="AP75" s="15"/>
      <c r="AQ75" s="15"/>
      <c r="AR75" s="15"/>
      <c r="AS75" s="15"/>
      <c r="AT75" s="15"/>
      <c r="AU75" s="15" t="s">
        <v>61</v>
      </c>
      <c r="AV75" s="15"/>
      <c r="AW75" s="15">
        <f>R28</f>
        <v>8060</v>
      </c>
      <c r="AX75" s="15"/>
      <c r="AY75" s="15"/>
      <c r="AZ75" s="15"/>
      <c r="BA75" s="15"/>
      <c r="BB75" s="15"/>
      <c r="BC75" s="2" t="s">
        <v>61</v>
      </c>
      <c r="BD75" s="2">
        <f>Z28</f>
        <v>8060</v>
      </c>
    </row>
    <row r="76" spans="1:59" ht="13.8" thickBot="1" x14ac:dyDescent="0.3">
      <c r="AC76" s="17" t="s">
        <v>62</v>
      </c>
      <c r="AD76" s="37">
        <f>AD63+AD64+AD74</f>
        <v>0</v>
      </c>
      <c r="AE76" s="15" t="s">
        <v>63</v>
      </c>
      <c r="AF76" s="15"/>
      <c r="AG76" s="37">
        <f>SUM(AG74:AG75)</f>
        <v>8424</v>
      </c>
      <c r="AH76" s="15"/>
      <c r="AI76" s="15"/>
      <c r="AJ76" s="15"/>
      <c r="AK76" s="17" t="s">
        <v>62</v>
      </c>
      <c r="AL76" s="37">
        <f>AL63+AL64+AL74</f>
        <v>0</v>
      </c>
      <c r="AM76" s="15" t="s">
        <v>63</v>
      </c>
      <c r="AN76" s="15"/>
      <c r="AO76" s="37">
        <f>SUM(AO74:AO75)</f>
        <v>8164</v>
      </c>
      <c r="AP76" s="15"/>
      <c r="AQ76" s="15"/>
      <c r="AR76" s="15"/>
      <c r="AS76" s="17" t="s">
        <v>62</v>
      </c>
      <c r="AT76" s="37">
        <f>AT63+AT64+AT74</f>
        <v>0</v>
      </c>
      <c r="AU76" s="15" t="s">
        <v>63</v>
      </c>
      <c r="AV76" s="15"/>
      <c r="AW76" s="37">
        <f>SUM(AW74:AW75)</f>
        <v>8060</v>
      </c>
      <c r="AX76" s="15"/>
      <c r="AY76" s="15"/>
      <c r="AZ76" s="15"/>
      <c r="BA76" s="17" t="s">
        <v>62</v>
      </c>
      <c r="BB76" s="37">
        <f>BB63+BB64+BB74</f>
        <v>0</v>
      </c>
      <c r="BC76" s="2" t="s">
        <v>63</v>
      </c>
      <c r="BD76" s="78">
        <f>SUM(BD74:BD75)</f>
        <v>8060</v>
      </c>
    </row>
    <row r="77" spans="1:59" x14ac:dyDescent="0.25">
      <c r="AC77" s="36" t="s">
        <v>64</v>
      </c>
      <c r="AD77" s="79">
        <f>IF((AD25-D9)&gt;0,IF(AD23-AE23&gt;=B11,(AD25-D9)*D21,IF(SUM(AD25-D9+AD23-AE23)&lt;=B11,(AD25-D9)*D20,(B11+AE23-AD23)*D20+(AD25-D9-B11-AE23+AD23)*D21)),0)</f>
        <v>0</v>
      </c>
      <c r="AE77" s="15"/>
      <c r="AF77" s="15"/>
      <c r="AG77" s="15"/>
      <c r="AH77" s="15"/>
      <c r="AI77" s="15"/>
      <c r="AJ77" s="15"/>
      <c r="AK77" s="17" t="s">
        <v>64</v>
      </c>
      <c r="AL77" s="79">
        <f>IF((AL25-L9)&gt;0,IF(AL23-AM23&gt;=J11,(AL25-L9)*L21,IF(SUM(AL25-L9+AL23-AM23)&lt;=J11,(AL25-L9)*L20,(J11+AM23-AL23)*L20+(AL25-L9-J11-AM23+AL23)*L21)),0)</f>
        <v>0</v>
      </c>
      <c r="AM77" s="15"/>
      <c r="AN77" s="15"/>
      <c r="AO77" s="15"/>
      <c r="AP77" s="15"/>
      <c r="AQ77" s="15"/>
      <c r="AR77" s="15"/>
      <c r="AS77" s="17" t="s">
        <v>64</v>
      </c>
      <c r="AT77" s="79">
        <f>IF((AT25-T9)&gt;0,IF(AT23-AU23&gt;=R11,(AT25-T9)*T21,IF(SUM(AT25-T9+AT23-AU23)&lt;=R11,(AT25-T9)*T20,(R11+AU23-AT23)*T20+(AT25-T9-R11-AU23+AT23)*T21)),0)</f>
        <v>0</v>
      </c>
      <c r="AU77" s="15"/>
      <c r="AV77" s="15"/>
      <c r="AW77" s="15"/>
      <c r="AX77" s="15"/>
      <c r="AY77" s="15"/>
      <c r="AZ77" s="15"/>
      <c r="BA77" s="17" t="s">
        <v>64</v>
      </c>
      <c r="BB77" s="79">
        <f>IF((BB25-AB9)&gt;0,IF(BB23-BC23&gt;=Z11,(BB25-AB9)*AB21,IF(SUM(BB25-AB9+BB23-BC23)&lt;=Z11,(BB25-AB9)*AB20,(Z11+BC23-BB23)*AB20+(BB25-AB9-Z11-BC23+BB23)*AB21)),0)</f>
        <v>0</v>
      </c>
      <c r="BC77" s="18"/>
      <c r="BD77" s="18"/>
      <c r="BE77" s="18"/>
      <c r="BF77" s="18"/>
      <c r="BG77" s="18"/>
    </row>
    <row r="78" spans="1:59" ht="13.8" thickBot="1" x14ac:dyDescent="0.3">
      <c r="AC78" s="36" t="s">
        <v>65</v>
      </c>
      <c r="AD78" s="37">
        <f>AD76+AD77</f>
        <v>0</v>
      </c>
      <c r="AE78" s="15"/>
      <c r="AF78" s="15"/>
      <c r="AG78" s="15"/>
      <c r="AH78" s="15"/>
      <c r="AI78" s="15"/>
      <c r="AJ78" s="15"/>
      <c r="AK78" s="17" t="s">
        <v>65</v>
      </c>
      <c r="AL78" s="37">
        <f>AL76+AL77</f>
        <v>0</v>
      </c>
      <c r="AM78" s="15"/>
      <c r="AN78" s="15"/>
      <c r="AO78" s="15"/>
      <c r="AP78" s="15"/>
      <c r="AQ78" s="15"/>
      <c r="AR78" s="15"/>
      <c r="AS78" s="17" t="s">
        <v>65</v>
      </c>
      <c r="AT78" s="37">
        <f>AT76+AT77</f>
        <v>0</v>
      </c>
      <c r="AU78" s="15"/>
      <c r="AV78" s="15"/>
      <c r="AW78" s="15"/>
      <c r="AX78" s="15"/>
      <c r="AY78" s="15"/>
      <c r="AZ78" s="15"/>
      <c r="BA78" s="17" t="s">
        <v>65</v>
      </c>
      <c r="BB78" s="37">
        <f>BB76+BB77</f>
        <v>0</v>
      </c>
      <c r="BC78" s="18"/>
      <c r="BD78" s="18"/>
      <c r="BE78" s="18"/>
      <c r="BF78" s="18"/>
      <c r="BG78" s="18"/>
    </row>
    <row r="79" spans="1:59" s="14" customFormat="1" x14ac:dyDescent="0.25">
      <c r="A79" s="48"/>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17" t="s">
        <v>84</v>
      </c>
      <c r="AD79" s="29">
        <f>AD26-AD78</f>
        <v>0</v>
      </c>
      <c r="AE79" s="15"/>
      <c r="AF79" s="15"/>
      <c r="AG79" s="15"/>
      <c r="AH79" s="15"/>
      <c r="AI79" s="15"/>
      <c r="AJ79" s="15"/>
      <c r="AK79" s="17" t="s">
        <v>66</v>
      </c>
      <c r="AL79" s="29">
        <f>AL26-AL78</f>
        <v>0</v>
      </c>
      <c r="AM79" s="15"/>
      <c r="AN79" s="15"/>
      <c r="AO79" s="15"/>
      <c r="AP79" s="15"/>
      <c r="AQ79" s="15"/>
      <c r="AR79" s="15"/>
      <c r="AS79" s="17" t="s">
        <v>66</v>
      </c>
      <c r="AT79" s="29">
        <f>AT26-AT78</f>
        <v>0</v>
      </c>
      <c r="AU79" s="15"/>
      <c r="AV79" s="15"/>
      <c r="AW79" s="15"/>
      <c r="AX79" s="15"/>
      <c r="AY79" s="15"/>
      <c r="AZ79" s="15"/>
      <c r="BA79" s="17" t="s">
        <v>66</v>
      </c>
      <c r="BB79" s="29">
        <f>BB26-BB78</f>
        <v>0</v>
      </c>
      <c r="BC79" s="2"/>
      <c r="BD79" s="2"/>
      <c r="BE79" s="2"/>
      <c r="BF79" s="2"/>
      <c r="BG79" s="2"/>
    </row>
    <row r="80" spans="1:59" hidden="1" x14ac:dyDescent="0.25">
      <c r="AC80" s="17"/>
      <c r="AD80" s="29"/>
      <c r="AE80" s="15"/>
      <c r="AF80" s="15"/>
      <c r="AG80" s="15"/>
      <c r="AH80" s="15"/>
      <c r="AI80" s="15"/>
      <c r="AJ80" s="15"/>
      <c r="AK80" s="17"/>
      <c r="AL80" s="29"/>
      <c r="AM80" s="15"/>
      <c r="AN80" s="15"/>
      <c r="AO80" s="15"/>
      <c r="AP80" s="15"/>
      <c r="AQ80" s="15"/>
      <c r="AR80" s="15"/>
      <c r="AS80" s="17"/>
      <c r="AT80" s="29"/>
      <c r="AU80" s="15"/>
      <c r="AV80" s="15"/>
      <c r="AW80" s="15"/>
      <c r="AX80" s="15"/>
      <c r="AY80" s="15"/>
      <c r="AZ80" s="15"/>
      <c r="BA80" s="17"/>
      <c r="BB80" s="29"/>
      <c r="BC80" s="15"/>
      <c r="BD80" s="15"/>
      <c r="BE80" s="15"/>
      <c r="BF80" s="15"/>
      <c r="BG80" s="15"/>
    </row>
    <row r="81" spans="29:59" ht="16.8" hidden="1" x14ac:dyDescent="0.55000000000000004">
      <c r="AC81" s="80" t="s">
        <v>67</v>
      </c>
      <c r="AD81" s="81"/>
      <c r="AE81" s="81"/>
      <c r="AF81" s="81"/>
      <c r="AG81" s="81"/>
      <c r="AH81" s="81"/>
      <c r="AI81" s="81"/>
      <c r="AJ81" s="81"/>
      <c r="AK81" s="80" t="s">
        <v>67</v>
      </c>
      <c r="AL81" s="81"/>
      <c r="AM81" s="81"/>
      <c r="AN81" s="81"/>
      <c r="AO81" s="81"/>
      <c r="AP81" s="81"/>
      <c r="AQ81" s="81"/>
      <c r="AR81" s="81"/>
      <c r="AS81" s="80" t="s">
        <v>67</v>
      </c>
      <c r="AT81" s="81"/>
      <c r="AU81" s="81"/>
      <c r="AV81" s="81"/>
      <c r="AW81" s="81"/>
      <c r="AX81" s="81"/>
      <c r="AY81" s="81"/>
      <c r="AZ81" s="81"/>
      <c r="BA81" s="80" t="s">
        <v>67</v>
      </c>
      <c r="BB81" s="81"/>
      <c r="BC81" s="82"/>
      <c r="BD81" s="82"/>
      <c r="BE81" s="82"/>
      <c r="BF81" s="82"/>
      <c r="BG81" s="82"/>
    </row>
    <row r="82" spans="29:59" hidden="1" x14ac:dyDescent="0.25">
      <c r="AC82" s="17" t="s">
        <v>68</v>
      </c>
      <c r="AD82" s="15">
        <f>AG82*AE82</f>
        <v>0</v>
      </c>
      <c r="AE82" s="41">
        <f>B35</f>
        <v>0.13800000000000001</v>
      </c>
      <c r="AF82" s="41"/>
      <c r="AG82" s="15">
        <f>IF(AD11&gt;B34,AD11-B34,0)</f>
        <v>0</v>
      </c>
      <c r="AH82" s="15"/>
      <c r="AI82" s="15"/>
      <c r="AJ82" s="15"/>
      <c r="AK82" s="17" t="s">
        <v>68</v>
      </c>
      <c r="AL82" s="15">
        <f>AO82*AM82</f>
        <v>0</v>
      </c>
      <c r="AM82" s="41">
        <f>J35</f>
        <v>0.13800000000000001</v>
      </c>
      <c r="AN82" s="41"/>
      <c r="AO82" s="15">
        <f>IF(AL11&gt;J34,AL11-J34,0)</f>
        <v>0</v>
      </c>
      <c r="AP82" s="15"/>
      <c r="AQ82" s="15"/>
      <c r="AR82" s="15"/>
      <c r="AS82" s="17" t="s">
        <v>68</v>
      </c>
      <c r="AT82" s="15">
        <f>AW82*AU82</f>
        <v>0</v>
      </c>
      <c r="AU82" s="41">
        <f>R35</f>
        <v>0.13800000000000001</v>
      </c>
      <c r="AV82" s="41"/>
      <c r="AW82" s="15">
        <f>IF(AT11&gt;R34,AT11-R34,0)</f>
        <v>0</v>
      </c>
      <c r="AX82" s="15"/>
      <c r="AY82" s="15"/>
      <c r="AZ82" s="15"/>
      <c r="BA82" s="17" t="s">
        <v>68</v>
      </c>
      <c r="BB82" s="15">
        <f>BD82*BC82</f>
        <v>0</v>
      </c>
      <c r="BC82" s="41">
        <f>Z35</f>
        <v>0.13800000000000001</v>
      </c>
      <c r="BD82" s="15">
        <f>IF(BB11&gt;Z34,BB11-Z34,0)</f>
        <v>0</v>
      </c>
    </row>
    <row r="83" spans="29:59" ht="13.8" thickBot="1" x14ac:dyDescent="0.3">
      <c r="AC83" s="17" t="s">
        <v>69</v>
      </c>
      <c r="AD83" s="37">
        <f>SUM(AD82:AD82)</f>
        <v>0</v>
      </c>
      <c r="AE83" s="15" t="s">
        <v>61</v>
      </c>
      <c r="AF83" s="15"/>
      <c r="AG83" s="15">
        <f>B34</f>
        <v>8424</v>
      </c>
      <c r="AH83" s="15"/>
      <c r="AI83" s="15"/>
      <c r="AJ83" s="15"/>
      <c r="AK83" s="17" t="s">
        <v>69</v>
      </c>
      <c r="AL83" s="37">
        <f>SUM(AL82:AL82)</f>
        <v>0</v>
      </c>
      <c r="AM83" s="15" t="s">
        <v>61</v>
      </c>
      <c r="AN83" s="15"/>
      <c r="AO83" s="15">
        <f>J34</f>
        <v>8164</v>
      </c>
      <c r="AP83" s="15"/>
      <c r="AQ83" s="15"/>
      <c r="AR83" s="15"/>
      <c r="AS83" s="17" t="s">
        <v>69</v>
      </c>
      <c r="AT83" s="37">
        <f>SUM(AT82:AT82)</f>
        <v>0</v>
      </c>
      <c r="AU83" s="15" t="s">
        <v>61</v>
      </c>
      <c r="AV83" s="15"/>
      <c r="AW83" s="15">
        <f>R34</f>
        <v>8112</v>
      </c>
      <c r="AX83" s="15"/>
      <c r="AY83" s="15"/>
      <c r="AZ83" s="15"/>
      <c r="BA83" s="17" t="s">
        <v>69</v>
      </c>
      <c r="BB83" s="37">
        <f>SUM(BB82:BB82)</f>
        <v>0</v>
      </c>
      <c r="BC83" s="2" t="s">
        <v>61</v>
      </c>
      <c r="BD83" s="15">
        <f>Z34</f>
        <v>8112</v>
      </c>
    </row>
    <row r="84" spans="29:59" ht="13.5" hidden="1" customHeight="1" thickBot="1" x14ac:dyDescent="0.3">
      <c r="AC84" s="15"/>
      <c r="AD84" s="15"/>
      <c r="AE84" s="15" t="s">
        <v>63</v>
      </c>
      <c r="AF84" s="15"/>
      <c r="AG84" s="37">
        <f>SUM(AG82:AG83)</f>
        <v>8424</v>
      </c>
      <c r="AH84" s="15"/>
      <c r="AI84" s="15"/>
      <c r="AJ84" s="15"/>
      <c r="AK84" s="15"/>
      <c r="AL84" s="15"/>
      <c r="AM84" s="15" t="s">
        <v>63</v>
      </c>
      <c r="AN84" s="15"/>
      <c r="AO84" s="37">
        <f>SUM(AO82:AO83)</f>
        <v>8164</v>
      </c>
      <c r="AP84" s="15"/>
      <c r="AQ84" s="15"/>
      <c r="AR84" s="15"/>
      <c r="AS84" s="15"/>
      <c r="AT84" s="15"/>
      <c r="AU84" s="15" t="s">
        <v>63</v>
      </c>
      <c r="AV84" s="15"/>
      <c r="AW84" s="37">
        <f>SUM(AW82:AW83)</f>
        <v>8112</v>
      </c>
      <c r="AX84" s="15"/>
      <c r="AY84" s="15"/>
      <c r="AZ84" s="15"/>
      <c r="BA84" s="15"/>
      <c r="BB84" s="15"/>
      <c r="BC84" s="2" t="s">
        <v>63</v>
      </c>
      <c r="BD84" s="78">
        <f>SUM(BD82:BD83)</f>
        <v>8112</v>
      </c>
    </row>
    <row r="85" spans="29:59" ht="13.8" thickBot="1" x14ac:dyDescent="0.3">
      <c r="AC85" s="17" t="s">
        <v>70</v>
      </c>
      <c r="AD85" s="37">
        <f>+AD76+AD83</f>
        <v>0</v>
      </c>
      <c r="AE85" s="15"/>
      <c r="AF85" s="15"/>
      <c r="AG85" s="15"/>
      <c r="AH85" s="15"/>
      <c r="AI85" s="15"/>
      <c r="AJ85" s="15"/>
      <c r="AK85" s="17" t="s">
        <v>70</v>
      </c>
      <c r="AL85" s="37">
        <f>+AL76+AL83</f>
        <v>0</v>
      </c>
      <c r="AM85" s="15"/>
      <c r="AN85" s="15"/>
      <c r="AO85" s="15"/>
      <c r="AP85" s="15"/>
      <c r="AQ85" s="15"/>
      <c r="AR85" s="15"/>
      <c r="AS85" s="17" t="s">
        <v>70</v>
      </c>
      <c r="AT85" s="37">
        <f>+AT76+AT83</f>
        <v>0</v>
      </c>
      <c r="AU85" s="15"/>
      <c r="AV85" s="15"/>
      <c r="AW85" s="15"/>
      <c r="AX85" s="15"/>
      <c r="AY85" s="15"/>
      <c r="AZ85" s="15"/>
      <c r="BA85" s="17" t="s">
        <v>71</v>
      </c>
      <c r="BB85" s="37">
        <f>+BB76+BB83</f>
        <v>0</v>
      </c>
    </row>
    <row r="86" spans="29:59" x14ac:dyDescent="0.25">
      <c r="AT86" s="83"/>
      <c r="BA86" s="15"/>
      <c r="BB86" s="83"/>
    </row>
    <row r="87" spans="29:59" x14ac:dyDescent="0.25">
      <c r="AC87" s="34"/>
      <c r="AK87" s="34"/>
    </row>
    <row r="88" spans="29:59" ht="14.4" x14ac:dyDescent="0.3">
      <c r="AC88" s="84" t="s">
        <v>79</v>
      </c>
      <c r="AK88" s="85" t="s">
        <v>72</v>
      </c>
      <c r="AS88" s="1"/>
      <c r="AT88" s="1"/>
      <c r="AU88" s="1"/>
      <c r="AV88" s="1"/>
      <c r="AW88" s="1"/>
      <c r="AX88" s="1"/>
      <c r="AY88" s="1"/>
      <c r="AZ88" s="1"/>
      <c r="BA88" s="1"/>
      <c r="BB88" s="1"/>
      <c r="BC88" s="1"/>
      <c r="BD88" s="1"/>
      <c r="BE88" s="1"/>
      <c r="BF88" s="1"/>
      <c r="BG88" s="1"/>
    </row>
    <row r="89" spans="29:59" ht="14.4" x14ac:dyDescent="0.3">
      <c r="AC89" s="86" t="s">
        <v>87</v>
      </c>
      <c r="AK89" s="87" t="s">
        <v>73</v>
      </c>
    </row>
    <row r="90" spans="29:59" ht="14.4" x14ac:dyDescent="0.3">
      <c r="AC90" s="86" t="s">
        <v>86</v>
      </c>
      <c r="AK90" s="87"/>
    </row>
    <row r="91" spans="29:59" ht="14.4" x14ac:dyDescent="0.3">
      <c r="AC91" s="86" t="s">
        <v>78</v>
      </c>
      <c r="AK91" s="87"/>
    </row>
    <row r="92" spans="29:59" ht="14.4" x14ac:dyDescent="0.3">
      <c r="AC92" s="86"/>
      <c r="AK92" s="87"/>
    </row>
    <row r="93" spans="29:59" ht="14.4" x14ac:dyDescent="0.3">
      <c r="AC93" s="86" t="s">
        <v>88</v>
      </c>
      <c r="AK93" s="87"/>
    </row>
    <row r="94" spans="29:59" ht="14.4" x14ac:dyDescent="0.3">
      <c r="AC94" s="86" t="s">
        <v>90</v>
      </c>
      <c r="AK94" s="87"/>
    </row>
    <row r="95" spans="29:59" ht="14.4" x14ac:dyDescent="0.3">
      <c r="AC95" s="86" t="s">
        <v>89</v>
      </c>
      <c r="AK95" s="87"/>
    </row>
    <row r="96" spans="29:59" ht="14.4" x14ac:dyDescent="0.3">
      <c r="AC96" s="86"/>
      <c r="AK96" s="87"/>
    </row>
    <row r="97" spans="1:37" ht="14.4" x14ac:dyDescent="0.3">
      <c r="AC97" s="86" t="s">
        <v>98</v>
      </c>
      <c r="AK97" s="87" t="s">
        <v>74</v>
      </c>
    </row>
    <row r="98" spans="1:37" ht="14.4" x14ac:dyDescent="0.3">
      <c r="AC98" s="86" t="s">
        <v>99</v>
      </c>
      <c r="AK98" s="87"/>
    </row>
    <row r="99" spans="1:37" ht="14.4" x14ac:dyDescent="0.3">
      <c r="AC99" s="86" t="s">
        <v>100</v>
      </c>
      <c r="AK99" s="87"/>
    </row>
    <row r="100" spans="1:37" ht="14.4" x14ac:dyDescent="0.3">
      <c r="AC100" s="86" t="s">
        <v>101</v>
      </c>
      <c r="AK100" s="87"/>
    </row>
    <row r="101" spans="1:37" ht="14.4" x14ac:dyDescent="0.3">
      <c r="AC101" s="86" t="s">
        <v>95</v>
      </c>
      <c r="AK101" s="87" t="s">
        <v>75</v>
      </c>
    </row>
    <row r="102" spans="1:37" ht="14.4" x14ac:dyDescent="0.3">
      <c r="AC102" s="86" t="s">
        <v>96</v>
      </c>
      <c r="AK102" s="87" t="s">
        <v>76</v>
      </c>
    </row>
    <row r="103" spans="1:37" ht="14.4" x14ac:dyDescent="0.3">
      <c r="AC103" s="86" t="s">
        <v>97</v>
      </c>
      <c r="AK103" s="87" t="s">
        <v>77</v>
      </c>
    </row>
    <row r="104" spans="1:37" ht="14.4" x14ac:dyDescent="0.3">
      <c r="AC104" s="87"/>
      <c r="AK104" s="87"/>
    </row>
    <row r="105" spans="1:37" ht="14.4" x14ac:dyDescent="0.3">
      <c r="AC105" s="87"/>
      <c r="AK105" s="87"/>
    </row>
    <row r="106" spans="1:37" ht="14.4" x14ac:dyDescent="0.3">
      <c r="AC106" s="87"/>
      <c r="AK106" s="87"/>
    </row>
    <row r="107" spans="1:37" ht="14.4" x14ac:dyDescent="0.3">
      <c r="AC107" s="87"/>
      <c r="AK107" s="87"/>
    </row>
    <row r="108" spans="1:37" s="2" customFormat="1" ht="14.4" x14ac:dyDescent="0.3">
      <c r="A108" s="48"/>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87"/>
      <c r="AK108" s="87"/>
    </row>
    <row r="109" spans="1:37" s="2" customFormat="1" ht="14.4" x14ac:dyDescent="0.3">
      <c r="A109" s="48"/>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87"/>
      <c r="AK109" s="87"/>
    </row>
    <row r="110" spans="1:37" s="2" customFormat="1" ht="14.4" x14ac:dyDescent="0.3">
      <c r="A110" s="48"/>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87"/>
      <c r="AK110" s="87"/>
    </row>
    <row r="111" spans="1:37" s="2" customFormat="1" ht="14.4" x14ac:dyDescent="0.3">
      <c r="A111" s="48"/>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87"/>
      <c r="AK111" s="87"/>
    </row>
    <row r="112" spans="1:37" s="2" customFormat="1" ht="14.4" x14ac:dyDescent="0.3">
      <c r="A112" s="48"/>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87"/>
      <c r="AK112" s="87"/>
    </row>
  </sheetData>
  <sheetProtection password="897A" sheet="1" objects="1" scenarios="1" selectLockedCells="1"/>
  <pageMargins left="0.59055118110236227" right="0.39370078740157483" top="0.39370078740157483" bottom="0.39370078740157483" header="0" footer="0"/>
  <pageSetup paperSize="9" scale="98" orientation="portrait" r:id="rId1"/>
  <colBreaks count="2" manualBreakCount="2">
    <brk id="44" max="1048575" man="1"/>
    <brk id="52" max="1048575" man="1"/>
  </colBreaks>
  <ignoredErrors>
    <ignoredError sqref="AL18 AT18 BB18"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Tax calculator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Patel</dc:creator>
  <cp:lastModifiedBy>Prashant</cp:lastModifiedBy>
  <cp:lastPrinted>2018-06-03T16:19:32Z</cp:lastPrinted>
  <dcterms:created xsi:type="dcterms:W3CDTF">2018-05-24T12:54:55Z</dcterms:created>
  <dcterms:modified xsi:type="dcterms:W3CDTF">2018-06-17T08:05:05Z</dcterms:modified>
</cp:coreProperties>
</file>